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025" windowHeight="3555"/>
  </bookViews>
  <sheets>
    <sheet name="AVANCE_FINANCIERO_2016" sheetId="1" r:id="rId1"/>
  </sheets>
  <definedNames>
    <definedName name="a" localSheetId="0">#REF!</definedName>
    <definedName name="Print_Area" localSheetId="0">AVANCE_FINANCIERO_2016!$B$1:$W$49</definedName>
    <definedName name="Print_Titles" localSheetId="0">AVANCE_FINANCIERO_2016!$1:$6</definedName>
  </definedNames>
  <calcPr calcId="145621"/>
</workbook>
</file>

<file path=xl/calcChain.xml><?xml version="1.0" encoding="utf-8"?>
<calcChain xmlns="http://schemas.openxmlformats.org/spreadsheetml/2006/main">
  <c r="S19" i="1" l="1"/>
  <c r="S20" i="1"/>
  <c r="Q19" i="1"/>
  <c r="R19" i="1"/>
  <c r="Q20" i="1"/>
  <c r="R20" i="1"/>
  <c r="I38" i="1" l="1"/>
  <c r="F38" i="1"/>
  <c r="I37" i="1"/>
  <c r="F37" i="1"/>
  <c r="L28" i="1" l="1"/>
  <c r="L27" i="1"/>
  <c r="L26" i="1"/>
  <c r="K28" i="1" l="1"/>
  <c r="K27" i="1"/>
  <c r="K26" i="1"/>
  <c r="H23" i="1"/>
  <c r="I15" i="1" l="1"/>
  <c r="I12" i="1"/>
  <c r="I17" i="1"/>
  <c r="F12" i="1"/>
  <c r="F15" i="1"/>
  <c r="E15" i="1"/>
  <c r="E12" i="1"/>
  <c r="J19" i="1"/>
  <c r="J20" i="1"/>
  <c r="G18" i="1"/>
  <c r="G19" i="1"/>
  <c r="G20" i="1"/>
  <c r="F17" i="1"/>
  <c r="H17" i="1"/>
  <c r="K17" i="1"/>
  <c r="L17" i="1"/>
  <c r="N17" i="1"/>
  <c r="O17" i="1"/>
  <c r="E17" i="1"/>
  <c r="T17" i="1" l="1"/>
  <c r="U17" i="1"/>
  <c r="G17" i="1"/>
  <c r="I40" i="1" l="1"/>
  <c r="I39" i="1"/>
  <c r="F39" i="1"/>
  <c r="E39" i="1"/>
  <c r="E38" i="1"/>
  <c r="E37" i="1"/>
  <c r="E40" i="1"/>
  <c r="F40" i="1"/>
  <c r="G13" i="1" l="1"/>
  <c r="G10" i="1"/>
  <c r="G43" i="1"/>
  <c r="G42" i="1"/>
  <c r="G40" i="1"/>
  <c r="G39" i="1"/>
  <c r="G38" i="1"/>
  <c r="G37" i="1"/>
  <c r="G34" i="1"/>
  <c r="G33" i="1"/>
  <c r="G32" i="1"/>
  <c r="G31" i="1"/>
  <c r="G30" i="1"/>
  <c r="G28" i="1"/>
  <c r="G27" i="1"/>
  <c r="G26" i="1"/>
  <c r="G24" i="1"/>
  <c r="G23" i="1" s="1"/>
  <c r="G22" i="1"/>
  <c r="G16" i="1"/>
  <c r="G14" i="1"/>
  <c r="G9" i="1"/>
  <c r="J43" i="1"/>
  <c r="J42" i="1"/>
  <c r="J41" i="1" s="1"/>
  <c r="J40" i="1"/>
  <c r="J39" i="1"/>
  <c r="J38" i="1"/>
  <c r="J37" i="1"/>
  <c r="J34" i="1"/>
  <c r="J33" i="1"/>
  <c r="J32" i="1"/>
  <c r="J31" i="1"/>
  <c r="J30" i="1"/>
  <c r="J28" i="1"/>
  <c r="J27" i="1"/>
  <c r="J26" i="1"/>
  <c r="J24" i="1"/>
  <c r="J23" i="1" s="1"/>
  <c r="J22" i="1"/>
  <c r="J16" i="1"/>
  <c r="J15" i="1"/>
  <c r="J14" i="1"/>
  <c r="J13" i="1"/>
  <c r="J12" i="1"/>
  <c r="J10" i="1"/>
  <c r="J9" i="1"/>
  <c r="J18" i="1"/>
  <c r="J17" i="1" s="1"/>
  <c r="M43" i="1"/>
  <c r="M42" i="1"/>
  <c r="M40" i="1"/>
  <c r="M39" i="1"/>
  <c r="M38" i="1"/>
  <c r="M37" i="1"/>
  <c r="M34" i="1"/>
  <c r="M33" i="1"/>
  <c r="M32" i="1"/>
  <c r="M31" i="1"/>
  <c r="M30" i="1"/>
  <c r="M28" i="1"/>
  <c r="M27" i="1"/>
  <c r="M26" i="1"/>
  <c r="M24" i="1"/>
  <c r="M23" i="1" s="1"/>
  <c r="M22" i="1"/>
  <c r="M16" i="1"/>
  <c r="M15" i="1"/>
  <c r="M14" i="1"/>
  <c r="M13" i="1"/>
  <c r="M12" i="1"/>
  <c r="M10" i="1"/>
  <c r="M9" i="1"/>
  <c r="M18" i="1"/>
  <c r="M17" i="1" s="1"/>
  <c r="P43" i="1"/>
  <c r="P42" i="1"/>
  <c r="P40" i="1"/>
  <c r="P39" i="1"/>
  <c r="P38" i="1"/>
  <c r="P37" i="1"/>
  <c r="P34" i="1"/>
  <c r="P33" i="1"/>
  <c r="P32" i="1"/>
  <c r="P31" i="1"/>
  <c r="P30" i="1"/>
  <c r="P28" i="1"/>
  <c r="P24" i="1"/>
  <c r="P22" i="1"/>
  <c r="P16" i="1"/>
  <c r="P15" i="1"/>
  <c r="P14" i="1"/>
  <c r="P13" i="1"/>
  <c r="P12" i="1"/>
  <c r="P9" i="1"/>
  <c r="P10" i="1"/>
  <c r="P18" i="1"/>
  <c r="P17" i="1" s="1"/>
  <c r="W17" i="1" s="1"/>
  <c r="M36" i="1" l="1"/>
  <c r="V17" i="1"/>
  <c r="M21" i="1"/>
  <c r="J21" i="1"/>
  <c r="J36" i="1"/>
  <c r="M29" i="1"/>
  <c r="M25" i="1" s="1"/>
  <c r="M41" i="1"/>
  <c r="M35" i="1" s="1"/>
  <c r="J29" i="1"/>
  <c r="J25" i="1" s="1"/>
  <c r="G41" i="1"/>
  <c r="G12" i="1"/>
  <c r="G15" i="1"/>
  <c r="G36" i="1"/>
  <c r="G29" i="1"/>
  <c r="G25" i="1" s="1"/>
  <c r="G21" i="1"/>
  <c r="J35" i="1"/>
  <c r="G35" i="1" l="1"/>
  <c r="U30" i="1"/>
  <c r="U31" i="1"/>
  <c r="U32" i="1"/>
  <c r="U34" i="1"/>
  <c r="U33" i="1"/>
  <c r="T34" i="1"/>
  <c r="T33" i="1"/>
  <c r="T32" i="1"/>
  <c r="T31" i="1"/>
  <c r="T30" i="1"/>
  <c r="O29" i="1"/>
  <c r="N29" i="1"/>
  <c r="L29" i="1"/>
  <c r="K29" i="1"/>
  <c r="I29" i="1"/>
  <c r="H29" i="1"/>
  <c r="F29" i="1"/>
  <c r="E29" i="1"/>
  <c r="R34" i="1"/>
  <c r="Q34" i="1"/>
  <c r="V34" i="1"/>
  <c r="R33" i="1"/>
  <c r="Q33" i="1"/>
  <c r="V33" i="1"/>
  <c r="R32" i="1"/>
  <c r="Q32" i="1"/>
  <c r="V32" i="1"/>
  <c r="R31" i="1"/>
  <c r="Q31" i="1"/>
  <c r="W31" i="1"/>
  <c r="W33" i="1" l="1"/>
  <c r="W34" i="1"/>
  <c r="S34" i="1"/>
  <c r="S33" i="1"/>
  <c r="S32" i="1"/>
  <c r="W32" i="1"/>
  <c r="S31" i="1"/>
  <c r="V31" i="1"/>
  <c r="U29" i="1"/>
  <c r="T29" i="1"/>
  <c r="F25" i="1"/>
  <c r="E25" i="1"/>
  <c r="I23" i="1"/>
  <c r="I21" i="1" s="1"/>
  <c r="H21" i="1"/>
  <c r="F23" i="1"/>
  <c r="F21" i="1" s="1"/>
  <c r="E23" i="1"/>
  <c r="E21" i="1" s="1"/>
  <c r="O23" i="1"/>
  <c r="N23" i="1"/>
  <c r="L23" i="1"/>
  <c r="K23" i="1"/>
  <c r="E11" i="1"/>
  <c r="E8" i="1" s="1"/>
  <c r="O25" i="1" l="1"/>
  <c r="L25" i="1"/>
  <c r="H25" i="1"/>
  <c r="K25" i="1"/>
  <c r="I25" i="1"/>
  <c r="O11" i="1"/>
  <c r="O8" i="1" s="1"/>
  <c r="N11" i="1"/>
  <c r="N8" i="1" s="1"/>
  <c r="L11" i="1"/>
  <c r="K11" i="1"/>
  <c r="I11" i="1"/>
  <c r="H11" i="1"/>
  <c r="F11" i="1"/>
  <c r="G11" i="1" s="1"/>
  <c r="G8" i="1" s="1"/>
  <c r="G6" i="1" s="1"/>
  <c r="V14" i="1"/>
  <c r="W12" i="1"/>
  <c r="V16" i="1"/>
  <c r="W16" i="1"/>
  <c r="Q16" i="1"/>
  <c r="Q15" i="1"/>
  <c r="Q14" i="1"/>
  <c r="Q13" i="1"/>
  <c r="Q12" i="1"/>
  <c r="R16" i="1"/>
  <c r="R15" i="1"/>
  <c r="R14" i="1"/>
  <c r="R13" i="1"/>
  <c r="R12" i="1"/>
  <c r="Q10" i="1"/>
  <c r="U12" i="1"/>
  <c r="U13" i="1"/>
  <c r="U14" i="1"/>
  <c r="U15" i="1"/>
  <c r="U16" i="1"/>
  <c r="T16" i="1"/>
  <c r="T15" i="1"/>
  <c r="T14" i="1"/>
  <c r="T13" i="1"/>
  <c r="T12" i="1"/>
  <c r="R30" i="1"/>
  <c r="R29" i="1" s="1"/>
  <c r="Q30" i="1"/>
  <c r="U24" i="1"/>
  <c r="T24" i="1"/>
  <c r="R24" i="1"/>
  <c r="R23" i="1" s="1"/>
  <c r="Q24" i="1"/>
  <c r="P23" i="1"/>
  <c r="K8" i="1" l="1"/>
  <c r="M11" i="1"/>
  <c r="M8" i="1" s="1"/>
  <c r="M6" i="1" s="1"/>
  <c r="I8" i="1"/>
  <c r="J11" i="1"/>
  <c r="J8" i="1" s="1"/>
  <c r="J6" i="1" s="1"/>
  <c r="S16" i="1"/>
  <c r="P29" i="1"/>
  <c r="V30" i="1"/>
  <c r="S30" i="1"/>
  <c r="S29" i="1" s="1"/>
  <c r="Q29" i="1"/>
  <c r="W14" i="1"/>
  <c r="V12" i="1"/>
  <c r="P11" i="1"/>
  <c r="W11" i="1" s="1"/>
  <c r="R11" i="1"/>
  <c r="V13" i="1"/>
  <c r="F8" i="1"/>
  <c r="L8" i="1"/>
  <c r="S24" i="1"/>
  <c r="S23" i="1" s="1"/>
  <c r="Q23" i="1"/>
  <c r="Q11" i="1"/>
  <c r="H8" i="1"/>
  <c r="T8" i="1" s="1"/>
  <c r="S14" i="1"/>
  <c r="S13" i="1"/>
  <c r="S12" i="1"/>
  <c r="S15" i="1"/>
  <c r="V15" i="1"/>
  <c r="W15" i="1"/>
  <c r="W13" i="1"/>
  <c r="U11" i="1"/>
  <c r="T11" i="1"/>
  <c r="W24" i="1"/>
  <c r="W30" i="1"/>
  <c r="V24" i="1"/>
  <c r="U8" i="1" l="1"/>
  <c r="V29" i="1"/>
  <c r="W29" i="1"/>
  <c r="S11" i="1"/>
  <c r="V11" i="1"/>
  <c r="O41" i="1" l="1"/>
  <c r="N41" i="1"/>
  <c r="L41" i="1"/>
  <c r="K41" i="1"/>
  <c r="I41" i="1"/>
  <c r="H41" i="1"/>
  <c r="F41" i="1"/>
  <c r="E41" i="1"/>
  <c r="U41" i="1" l="1"/>
  <c r="T41" i="1"/>
  <c r="E36" i="1"/>
  <c r="E35" i="1" s="1"/>
  <c r="E6" i="1" s="1"/>
  <c r="F36" i="1"/>
  <c r="F35" i="1" s="1"/>
  <c r="F6" i="1" s="1"/>
  <c r="H36" i="1"/>
  <c r="H35" i="1" s="1"/>
  <c r="H6" i="1" s="1"/>
  <c r="I36" i="1"/>
  <c r="I35" i="1" s="1"/>
  <c r="I6" i="1" s="1"/>
  <c r="K36" i="1"/>
  <c r="L36" i="1"/>
  <c r="N36" i="1"/>
  <c r="O36" i="1"/>
  <c r="U43" i="1"/>
  <c r="T43" i="1"/>
  <c r="R43" i="1"/>
  <c r="Q43" i="1"/>
  <c r="P41" i="1"/>
  <c r="U42" i="1"/>
  <c r="T42" i="1"/>
  <c r="R42" i="1"/>
  <c r="Q42" i="1"/>
  <c r="U40" i="1"/>
  <c r="T40" i="1"/>
  <c r="R40" i="1"/>
  <c r="Q40" i="1"/>
  <c r="S43" i="1" l="1"/>
  <c r="V43" i="1"/>
  <c r="V42" i="1"/>
  <c r="V41" i="1"/>
  <c r="W40" i="1"/>
  <c r="S42" i="1"/>
  <c r="R41" i="1"/>
  <c r="S40" i="1"/>
  <c r="W41" i="1"/>
  <c r="Q41" i="1"/>
  <c r="W42" i="1"/>
  <c r="W43" i="1"/>
  <c r="V40" i="1"/>
  <c r="S41" i="1" l="1"/>
  <c r="U39" i="1"/>
  <c r="U38" i="1"/>
  <c r="U37" i="1"/>
  <c r="U28" i="1"/>
  <c r="U27" i="1"/>
  <c r="U26" i="1"/>
  <c r="U22" i="1"/>
  <c r="U10" i="1"/>
  <c r="U9" i="1"/>
  <c r="U18" i="1"/>
  <c r="T39" i="1"/>
  <c r="T38" i="1"/>
  <c r="T37" i="1"/>
  <c r="T28" i="1"/>
  <c r="T22" i="1"/>
  <c r="T10" i="1"/>
  <c r="T9" i="1"/>
  <c r="T18" i="1"/>
  <c r="L35" i="1" l="1"/>
  <c r="U36" i="1"/>
  <c r="K35" i="1"/>
  <c r="T36" i="1"/>
  <c r="O35" i="1"/>
  <c r="R9" i="1"/>
  <c r="R10" i="1"/>
  <c r="R38" i="1"/>
  <c r="Q28" i="1"/>
  <c r="Q22" i="1"/>
  <c r="R26" i="1"/>
  <c r="N21" i="1"/>
  <c r="R22" i="1"/>
  <c r="R28" i="1"/>
  <c r="Q18" i="1"/>
  <c r="Q17" i="1" s="1"/>
  <c r="R37" i="1"/>
  <c r="Q38" i="1"/>
  <c r="R18" i="1"/>
  <c r="R17" i="1" s="1"/>
  <c r="Q9" i="1"/>
  <c r="R39" i="1"/>
  <c r="L21" i="1"/>
  <c r="L6" i="1" s="1"/>
  <c r="R27" i="1"/>
  <c r="K21" i="1"/>
  <c r="K6" i="1" s="1"/>
  <c r="O21" i="1"/>
  <c r="O6" i="1" s="1"/>
  <c r="Q37" i="1"/>
  <c r="W10" i="1"/>
  <c r="Q39" i="1"/>
  <c r="R8" i="1" l="1"/>
  <c r="W9" i="1"/>
  <c r="Q8" i="1"/>
  <c r="W18" i="1"/>
  <c r="P8" i="1"/>
  <c r="R25" i="1"/>
  <c r="U23" i="1"/>
  <c r="T21" i="1"/>
  <c r="R36" i="1"/>
  <c r="R35" i="1" s="1"/>
  <c r="S28" i="1"/>
  <c r="Q36" i="1"/>
  <c r="Q35" i="1" s="1"/>
  <c r="P36" i="1"/>
  <c r="V39" i="1"/>
  <c r="W39" i="1"/>
  <c r="V38" i="1"/>
  <c r="W38" i="1"/>
  <c r="U35" i="1"/>
  <c r="V37" i="1"/>
  <c r="W37" i="1"/>
  <c r="V28" i="1"/>
  <c r="W28" i="1"/>
  <c r="U25" i="1"/>
  <c r="W22" i="1"/>
  <c r="V22" i="1"/>
  <c r="V18" i="1"/>
  <c r="V10" i="1"/>
  <c r="V9" i="1"/>
  <c r="S10" i="1"/>
  <c r="Q21" i="1"/>
  <c r="S39" i="1"/>
  <c r="S38" i="1"/>
  <c r="N35" i="1"/>
  <c r="S9" i="1"/>
  <c r="S18" i="1"/>
  <c r="S17" i="1" s="1"/>
  <c r="R21" i="1"/>
  <c r="S22" i="1"/>
  <c r="S37" i="1"/>
  <c r="P21" i="1"/>
  <c r="V21" i="1" s="1"/>
  <c r="R6" i="1" l="1"/>
  <c r="S8" i="1"/>
  <c r="T23" i="1"/>
  <c r="V23" i="1"/>
  <c r="W21" i="1"/>
  <c r="W23" i="1"/>
  <c r="T35" i="1"/>
  <c r="S36" i="1"/>
  <c r="S35" i="1" s="1"/>
  <c r="V36" i="1"/>
  <c r="W36" i="1"/>
  <c r="V8" i="1"/>
  <c r="W8" i="1"/>
  <c r="S21" i="1"/>
  <c r="P35" i="1"/>
  <c r="U21" i="1" l="1"/>
  <c r="U6" i="1"/>
  <c r="W35" i="1"/>
  <c r="V35" i="1"/>
  <c r="T26" i="1" l="1"/>
  <c r="P26" i="1"/>
  <c r="W26" i="1" s="1"/>
  <c r="Q26" i="1"/>
  <c r="S26" i="1" s="1"/>
  <c r="V26" i="1" l="1"/>
  <c r="T27" i="1"/>
  <c r="P27" i="1"/>
  <c r="V27" i="1" s="1"/>
  <c r="N25" i="1"/>
  <c r="T25" i="1" s="1"/>
  <c r="Q27" i="1"/>
  <c r="Q25" i="1" s="1"/>
  <c r="Q6" i="1" s="1"/>
  <c r="S27" i="1" l="1"/>
  <c r="S25" i="1" s="1"/>
  <c r="S6" i="1" s="1"/>
  <c r="W27" i="1"/>
  <c r="P25" i="1"/>
  <c r="P6" i="1" s="1"/>
  <c r="W6" i="1" s="1"/>
  <c r="N6" i="1"/>
  <c r="T6" i="1" s="1"/>
  <c r="W25" i="1" l="1"/>
  <c r="V6" i="1"/>
  <c r="V25" i="1"/>
</calcChain>
</file>

<file path=xl/sharedStrings.xml><?xml version="1.0" encoding="utf-8"?>
<sst xmlns="http://schemas.openxmlformats.org/spreadsheetml/2006/main" count="124" uniqueCount="61">
  <si>
    <t>Avance Financiero</t>
  </si>
  <si>
    <t>Fecha de Corte:</t>
  </si>
  <si>
    <t>Convenido y/o Asignado</t>
  </si>
  <si>
    <t>Radicado</t>
  </si>
  <si>
    <t>Devengado</t>
  </si>
  <si>
    <t>Pagado</t>
  </si>
  <si>
    <r>
      <t xml:space="preserve">Saldo </t>
    </r>
    <r>
      <rPr>
        <b/>
        <sz val="9"/>
        <color theme="0"/>
        <rFont val="Arial"/>
        <family val="2"/>
      </rPr>
      <t>(Radicado - (Devengado + Pagado))</t>
    </r>
  </si>
  <si>
    <t>Porcentaje de Avance</t>
  </si>
  <si>
    <t>Totales</t>
  </si>
  <si>
    <t xml:space="preserve"> Federal</t>
  </si>
  <si>
    <t>Estatal</t>
  </si>
  <si>
    <t>Total</t>
  </si>
  <si>
    <t>Federal</t>
  </si>
  <si>
    <t>Total R</t>
  </si>
  <si>
    <t>Total C</t>
  </si>
  <si>
    <t>Clave</t>
  </si>
  <si>
    <t>T</t>
  </si>
  <si>
    <t>I</t>
  </si>
  <si>
    <t>D/F</t>
  </si>
  <si>
    <t>II</t>
  </si>
  <si>
    <t>Programa Integral de Desarrollo Rural</t>
  </si>
  <si>
    <t>Proyecto Estratégico de Seguridad Alimentaria (PESA)</t>
  </si>
  <si>
    <t>Información Estadística y Estudios (SNIDRUS)</t>
  </si>
  <si>
    <t>Programa de Sanidad e Inocuidad Agroalimentaria</t>
  </si>
  <si>
    <t>Sanidad</t>
  </si>
  <si>
    <t>Inocuidad</t>
  </si>
  <si>
    <t>Inspección de la Movilización Nacional</t>
  </si>
  <si>
    <t>Programa de Concurrencia con las Entidades Federativas</t>
  </si>
  <si>
    <t>Proyectos Productivos o Estratégicos; Agrícolas, Pecuarios, de Pesca y Acuícolas</t>
  </si>
  <si>
    <t>C/F</t>
  </si>
  <si>
    <t>Proyectos productivos o estratégicos agrícolas</t>
  </si>
  <si>
    <t>Proyectos productivos o estratégicos pecuarios</t>
  </si>
  <si>
    <t>Proyectos productivos o estratégicos de pesca y acuícolas</t>
  </si>
  <si>
    <t>Proyectos Ejecutivos</t>
  </si>
  <si>
    <t>421</t>
  </si>
  <si>
    <t>Gastos de Programa</t>
  </si>
  <si>
    <t>Gastos de Operación</t>
  </si>
  <si>
    <t>Gastos de Evaluación</t>
  </si>
  <si>
    <t>90001</t>
  </si>
  <si>
    <t>90002</t>
  </si>
  <si>
    <t>42101</t>
  </si>
  <si>
    <t>42102</t>
  </si>
  <si>
    <t>42103</t>
  </si>
  <si>
    <t>42104</t>
  </si>
  <si>
    <t>Gastos de Supervisión</t>
  </si>
  <si>
    <t>Gastos de PDI (PAP)</t>
  </si>
  <si>
    <t>Gastos de Evaluacion</t>
  </si>
  <si>
    <t>90006</t>
  </si>
  <si>
    <t>90005</t>
  </si>
  <si>
    <t>Gastos de Difusión</t>
  </si>
  <si>
    <t>90004</t>
  </si>
  <si>
    <t>DELEGACIÓN: SAN LUIS POTOSI</t>
  </si>
  <si>
    <t>Presupuesto 2016</t>
  </si>
  <si>
    <t>Convenio de Coordinación para el Desarrollo Rural Sustentable y Anexo Técnico de Ejecución 2016;  Anexo 11.1 DPEF 2016, (FOFAE).</t>
  </si>
  <si>
    <t>Extensionismo</t>
  </si>
  <si>
    <t>Infraestructura Productiva para el Aprovechamiento Sustentable de Suelo y Agua (IPASSA)</t>
  </si>
  <si>
    <t>III.</t>
  </si>
  <si>
    <t>IV.</t>
  </si>
  <si>
    <t>V</t>
  </si>
  <si>
    <t>Programa de Apoyo a pequeños productores</t>
  </si>
  <si>
    <t>Sistema Nacional de Informacion para el Desarrollo Rural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</si>
</sst>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2" fillId="0" borderId="0" xfId="3"/>
    <xf numFmtId="0" fontId="5" fillId="2" borderId="0" xfId="3" applyFont="1" applyFill="1" applyAlignment="1">
      <alignment vertical="center"/>
    </xf>
    <xf numFmtId="0" fontId="2" fillId="2" borderId="0" xfId="3" applyFill="1" applyAlignment="1">
      <alignment vertical="center"/>
    </xf>
    <xf numFmtId="43" fontId="0" fillId="2" borderId="0" xfId="4" applyFont="1" applyFill="1" applyAlignment="1">
      <alignment vertical="center"/>
    </xf>
    <xf numFmtId="164" fontId="2" fillId="2" borderId="0" xfId="3" applyNumberFormat="1" applyFill="1" applyAlignment="1">
      <alignment vertical="center"/>
    </xf>
    <xf numFmtId="0" fontId="2" fillId="0" borderId="0" xfId="3" applyAlignment="1">
      <alignment vertical="center"/>
    </xf>
    <xf numFmtId="164" fontId="6" fillId="2" borderId="0" xfId="3" applyNumberFormat="1" applyFont="1" applyFill="1" applyAlignment="1">
      <alignment vertical="center"/>
    </xf>
    <xf numFmtId="164" fontId="7" fillId="2" borderId="0" xfId="3" applyNumberFormat="1" applyFont="1" applyFill="1" applyAlignment="1">
      <alignment vertical="center"/>
    </xf>
    <xf numFmtId="164" fontId="7" fillId="2" borderId="0" xfId="3" applyNumberFormat="1" applyFont="1" applyFill="1" applyAlignment="1">
      <alignment horizontal="right" vertical="center"/>
    </xf>
    <xf numFmtId="14" fontId="7" fillId="2" borderId="0" xfId="3" applyNumberFormat="1" applyFont="1" applyFill="1" applyAlignment="1">
      <alignment vertical="center"/>
    </xf>
    <xf numFmtId="0" fontId="10" fillId="4" borderId="4" xfId="3" applyFont="1" applyFill="1" applyBorder="1" applyAlignment="1">
      <alignment horizontal="center" vertical="center" wrapText="1"/>
    </xf>
    <xf numFmtId="0" fontId="8" fillId="5" borderId="4" xfId="3" applyFont="1" applyFill="1" applyBorder="1" applyAlignment="1">
      <alignment horizontal="center" vertical="center" wrapText="1"/>
    </xf>
    <xf numFmtId="0" fontId="11" fillId="6" borderId="5" xfId="3" applyFont="1" applyFill="1" applyBorder="1" applyAlignment="1">
      <alignment horizontal="center" vertical="center"/>
    </xf>
    <xf numFmtId="0" fontId="11" fillId="6" borderId="6" xfId="3" applyFont="1" applyFill="1" applyBorder="1" applyAlignment="1">
      <alignment horizontal="left" vertical="center" wrapText="1"/>
    </xf>
    <xf numFmtId="0" fontId="12" fillId="7" borderId="7" xfId="3" applyFont="1" applyFill="1" applyBorder="1" applyAlignment="1">
      <alignment horizontal="center" vertical="center" wrapText="1"/>
    </xf>
    <xf numFmtId="164" fontId="13" fillId="6" borderId="8" xfId="1" applyNumberFormat="1" applyFont="1" applyFill="1" applyBorder="1" applyAlignment="1">
      <alignment horizontal="right" vertical="center"/>
    </xf>
    <xf numFmtId="0" fontId="12" fillId="2" borderId="2" xfId="3" applyFont="1" applyFill="1" applyBorder="1" applyAlignment="1">
      <alignment horizontal="center" vertical="center"/>
    </xf>
    <xf numFmtId="164" fontId="14" fillId="2" borderId="2" xfId="1" applyNumberFormat="1" applyFont="1" applyFill="1" applyBorder="1" applyAlignment="1">
      <alignment horizontal="right" vertical="center"/>
    </xf>
    <xf numFmtId="9" fontId="14" fillId="2" borderId="2" xfId="2" applyNumberFormat="1" applyFont="1" applyFill="1" applyBorder="1" applyAlignment="1">
      <alignment vertical="center"/>
    </xf>
    <xf numFmtId="0" fontId="6" fillId="6" borderId="9" xfId="3" applyFont="1" applyFill="1" applyBorder="1" applyAlignment="1">
      <alignment horizontal="center" vertical="center"/>
    </xf>
    <xf numFmtId="0" fontId="11" fillId="6" borderId="10" xfId="3" applyFont="1" applyFill="1" applyBorder="1" applyAlignment="1">
      <alignment vertical="center"/>
    </xf>
    <xf numFmtId="0" fontId="11" fillId="6" borderId="11" xfId="3" applyFont="1" applyFill="1" applyBorder="1" applyAlignment="1">
      <alignment vertical="center"/>
    </xf>
    <xf numFmtId="164" fontId="15" fillId="6" borderId="12" xfId="1" applyNumberFormat="1" applyFont="1" applyFill="1" applyBorder="1" applyAlignment="1">
      <alignment horizontal="right" vertical="center"/>
    </xf>
    <xf numFmtId="164" fontId="15" fillId="6" borderId="10" xfId="1" applyNumberFormat="1" applyFont="1" applyFill="1" applyBorder="1" applyAlignment="1">
      <alignment horizontal="right" vertical="center"/>
    </xf>
    <xf numFmtId="0" fontId="17" fillId="0" borderId="15" xfId="3" applyFont="1" applyBorder="1" applyAlignment="1">
      <alignment horizontal="left" vertical="center" wrapText="1"/>
    </xf>
    <xf numFmtId="0" fontId="11" fillId="8" borderId="15" xfId="3" applyFont="1" applyFill="1" applyBorder="1" applyAlignment="1">
      <alignment horizontal="center" vertical="center" wrapText="1"/>
    </xf>
    <xf numFmtId="164" fontId="15" fillId="2" borderId="15" xfId="1" applyNumberFormat="1" applyFont="1" applyFill="1" applyBorder="1" applyAlignment="1">
      <alignment horizontal="right" vertical="center"/>
    </xf>
    <xf numFmtId="164" fontId="15" fillId="4" borderId="15" xfId="1" applyNumberFormat="1" applyFont="1" applyFill="1" applyBorder="1" applyAlignment="1">
      <alignment horizontal="right" vertical="center"/>
    </xf>
    <xf numFmtId="164" fontId="15" fillId="4" borderId="16" xfId="1" applyNumberFormat="1" applyFont="1" applyFill="1" applyBorder="1" applyAlignment="1">
      <alignment horizontal="right" vertical="center"/>
    </xf>
    <xf numFmtId="164" fontId="15" fillId="9" borderId="15" xfId="1" applyNumberFormat="1" applyFont="1" applyFill="1" applyBorder="1" applyAlignment="1">
      <alignment horizontal="right" vertical="center"/>
    </xf>
    <xf numFmtId="0" fontId="17" fillId="2" borderId="15" xfId="3" applyFont="1" applyFill="1" applyBorder="1" applyAlignment="1">
      <alignment horizontal="left" vertical="center" wrapText="1"/>
    </xf>
    <xf numFmtId="164" fontId="15" fillId="2" borderId="19" xfId="1" applyNumberFormat="1" applyFont="1" applyFill="1" applyBorder="1" applyAlignment="1">
      <alignment horizontal="right" vertical="center"/>
    </xf>
    <xf numFmtId="164" fontId="15" fillId="4" borderId="19" xfId="1" applyNumberFormat="1" applyFont="1" applyFill="1" applyBorder="1" applyAlignment="1">
      <alignment horizontal="right" vertical="center"/>
    </xf>
    <xf numFmtId="164" fontId="15" fillId="9" borderId="19" xfId="1" applyNumberFormat="1" applyFont="1" applyFill="1" applyBorder="1" applyAlignment="1">
      <alignment horizontal="right" vertical="center"/>
    </xf>
    <xf numFmtId="49" fontId="2" fillId="2" borderId="14" xfId="3" applyNumberFormat="1" applyFont="1" applyFill="1" applyBorder="1" applyAlignment="1">
      <alignment horizontal="center" vertical="center"/>
    </xf>
    <xf numFmtId="0" fontId="17" fillId="2" borderId="15" xfId="3" applyFont="1" applyFill="1" applyBorder="1" applyAlignment="1">
      <alignment horizontal="left" vertical="center"/>
    </xf>
    <xf numFmtId="0" fontId="11" fillId="8" borderId="15" xfId="3" applyFont="1" applyFill="1" applyBorder="1" applyAlignment="1">
      <alignment horizontal="center" vertical="center"/>
    </xf>
    <xf numFmtId="0" fontId="17" fillId="2" borderId="19" xfId="3" applyFont="1" applyFill="1" applyBorder="1" applyAlignment="1">
      <alignment horizontal="left" vertical="center"/>
    </xf>
    <xf numFmtId="0" fontId="11" fillId="8" borderId="19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left" vertical="center" wrapText="1"/>
    </xf>
    <xf numFmtId="49" fontId="6" fillId="2" borderId="0" xfId="3" applyNumberFormat="1" applyFont="1" applyFill="1" applyBorder="1" applyAlignment="1">
      <alignment horizontal="center" vertical="center"/>
    </xf>
    <xf numFmtId="164" fontId="15" fillId="2" borderId="0" xfId="1" applyNumberFormat="1" applyFont="1" applyFill="1" applyBorder="1" applyAlignment="1">
      <alignment horizontal="right" vertical="center"/>
    </xf>
    <xf numFmtId="9" fontId="15" fillId="2" borderId="0" xfId="2" applyNumberFormat="1" applyFont="1" applyFill="1" applyBorder="1" applyAlignment="1">
      <alignment vertical="center"/>
    </xf>
    <xf numFmtId="9" fontId="16" fillId="2" borderId="0" xfId="2" applyNumberFormat="1" applyFont="1" applyFill="1" applyBorder="1" applyAlignment="1">
      <alignment vertical="center"/>
    </xf>
    <xf numFmtId="0" fontId="2" fillId="10" borderId="0" xfId="3" applyFill="1"/>
    <xf numFmtId="49" fontId="2" fillId="2" borderId="21" xfId="3" applyNumberFormat="1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left" vertical="center"/>
    </xf>
    <xf numFmtId="164" fontId="15" fillId="2" borderId="22" xfId="1" applyNumberFormat="1" applyFont="1" applyFill="1" applyBorder="1" applyAlignment="1">
      <alignment horizontal="right" vertical="center"/>
    </xf>
    <xf numFmtId="164" fontId="15" fillId="4" borderId="22" xfId="1" applyNumberFormat="1" applyFont="1" applyFill="1" applyBorder="1" applyAlignment="1">
      <alignment horizontal="right" vertical="center"/>
    </xf>
    <xf numFmtId="164" fontId="15" fillId="9" borderId="22" xfId="1" applyNumberFormat="1" applyFont="1" applyFill="1" applyBorder="1" applyAlignment="1">
      <alignment horizontal="right" vertical="center"/>
    </xf>
    <xf numFmtId="10" fontId="15" fillId="2" borderId="16" xfId="2" applyNumberFormat="1" applyFont="1" applyFill="1" applyBorder="1" applyAlignment="1">
      <alignment vertical="center"/>
    </xf>
    <xf numFmtId="10" fontId="16" fillId="2" borderId="17" xfId="2" applyNumberFormat="1" applyFont="1" applyFill="1" applyBorder="1" applyAlignment="1">
      <alignment vertical="center"/>
    </xf>
    <xf numFmtId="10" fontId="15" fillId="6" borderId="10" xfId="2" applyNumberFormat="1" applyFont="1" applyFill="1" applyBorder="1" applyAlignment="1">
      <alignment vertical="center"/>
    </xf>
    <xf numFmtId="10" fontId="16" fillId="6" borderId="13" xfId="2" applyNumberFormat="1" applyFont="1" applyFill="1" applyBorder="1" applyAlignment="1">
      <alignment vertical="center"/>
    </xf>
    <xf numFmtId="10" fontId="16" fillId="2" borderId="20" xfId="2" applyNumberFormat="1" applyFont="1" applyFill="1" applyBorder="1" applyAlignment="1">
      <alignment vertical="center"/>
    </xf>
    <xf numFmtId="10" fontId="15" fillId="6" borderId="12" xfId="2" applyNumberFormat="1" applyFont="1" applyFill="1" applyBorder="1" applyAlignment="1">
      <alignment vertical="center"/>
    </xf>
    <xf numFmtId="10" fontId="15" fillId="9" borderId="15" xfId="2" applyNumberFormat="1" applyFont="1" applyFill="1" applyBorder="1" applyAlignment="1">
      <alignment vertical="center"/>
    </xf>
    <xf numFmtId="10" fontId="15" fillId="2" borderId="15" xfId="2" applyNumberFormat="1" applyFont="1" applyFill="1" applyBorder="1" applyAlignment="1">
      <alignment vertical="center"/>
    </xf>
    <xf numFmtId="10" fontId="15" fillId="2" borderId="22" xfId="2" applyNumberFormat="1" applyFont="1" applyFill="1" applyBorder="1" applyAlignment="1">
      <alignment vertical="center"/>
    </xf>
    <xf numFmtId="10" fontId="15" fillId="2" borderId="19" xfId="2" applyNumberFormat="1" applyFont="1" applyFill="1" applyBorder="1" applyAlignment="1">
      <alignment vertical="center"/>
    </xf>
    <xf numFmtId="10" fontId="13" fillId="6" borderId="8" xfId="2" applyNumberFormat="1" applyFont="1" applyFill="1" applyBorder="1" applyAlignment="1">
      <alignment vertical="center"/>
    </xf>
    <xf numFmtId="10" fontId="16" fillId="9" borderId="17" xfId="2" applyNumberFormat="1" applyFont="1" applyFill="1" applyBorder="1" applyAlignment="1">
      <alignment vertical="center"/>
    </xf>
    <xf numFmtId="10" fontId="16" fillId="2" borderId="23" xfId="2" applyNumberFormat="1" applyFont="1" applyFill="1" applyBorder="1" applyAlignment="1">
      <alignment vertical="center"/>
    </xf>
    <xf numFmtId="0" fontId="6" fillId="0" borderId="0" xfId="3" applyFont="1"/>
    <xf numFmtId="10" fontId="15" fillId="9" borderId="22" xfId="2" applyNumberFormat="1" applyFont="1" applyFill="1" applyBorder="1" applyAlignment="1">
      <alignment vertical="center"/>
    </xf>
    <xf numFmtId="10" fontId="16" fillId="9" borderId="23" xfId="2" applyNumberFormat="1" applyFont="1" applyFill="1" applyBorder="1" applyAlignment="1">
      <alignment vertical="center"/>
    </xf>
    <xf numFmtId="0" fontId="11" fillId="0" borderId="22" xfId="3" applyFont="1" applyFill="1" applyBorder="1" applyAlignment="1">
      <alignment horizontal="left" vertical="center"/>
    </xf>
    <xf numFmtId="0" fontId="11" fillId="2" borderId="15" xfId="3" applyFont="1" applyFill="1" applyBorder="1" applyAlignment="1">
      <alignment horizontal="left" vertical="center" wrapText="1"/>
    </xf>
    <xf numFmtId="49" fontId="2" fillId="2" borderId="24" xfId="3" applyNumberFormat="1" applyFont="1" applyFill="1" applyBorder="1" applyAlignment="1">
      <alignment horizontal="center" vertical="center"/>
    </xf>
    <xf numFmtId="164" fontId="15" fillId="9" borderId="25" xfId="1" applyNumberFormat="1" applyFont="1" applyFill="1" applyBorder="1" applyAlignment="1">
      <alignment horizontal="right" vertical="center"/>
    </xf>
    <xf numFmtId="164" fontId="15" fillId="9" borderId="27" xfId="1" applyNumberFormat="1" applyFont="1" applyFill="1" applyBorder="1" applyAlignment="1">
      <alignment horizontal="right" vertical="center"/>
    </xf>
    <xf numFmtId="0" fontId="17" fillId="0" borderId="22" xfId="3" applyFont="1" applyFill="1" applyBorder="1" applyAlignment="1">
      <alignment horizontal="left" vertical="center"/>
    </xf>
    <xf numFmtId="164" fontId="15" fillId="0" borderId="22" xfId="1" applyNumberFormat="1" applyFont="1" applyFill="1" applyBorder="1" applyAlignment="1">
      <alignment horizontal="right" vertical="center"/>
    </xf>
    <xf numFmtId="10" fontId="15" fillId="0" borderId="22" xfId="2" applyNumberFormat="1" applyFont="1" applyFill="1" applyBorder="1" applyAlignment="1">
      <alignment vertical="center"/>
    </xf>
    <xf numFmtId="10" fontId="16" fillId="0" borderId="23" xfId="2" applyNumberFormat="1" applyFont="1" applyFill="1" applyBorder="1" applyAlignment="1">
      <alignment vertical="center"/>
    </xf>
    <xf numFmtId="164" fontId="15" fillId="9" borderId="16" xfId="1" applyNumberFormat="1" applyFont="1" applyFill="1" applyBorder="1" applyAlignment="1">
      <alignment horizontal="right" vertical="center"/>
    </xf>
    <xf numFmtId="0" fontId="11" fillId="0" borderId="25" xfId="3" applyFont="1" applyFill="1" applyBorder="1" applyAlignment="1">
      <alignment horizontal="left" vertical="center"/>
    </xf>
    <xf numFmtId="0" fontId="11" fillId="8" borderId="27" xfId="3" applyFont="1" applyFill="1" applyBorder="1" applyAlignment="1">
      <alignment horizontal="center" vertical="center"/>
    </xf>
    <xf numFmtId="10" fontId="15" fillId="9" borderId="25" xfId="2" applyNumberFormat="1" applyFont="1" applyFill="1" applyBorder="1" applyAlignment="1">
      <alignment vertical="center"/>
    </xf>
    <xf numFmtId="10" fontId="16" fillId="9" borderId="26" xfId="2" applyNumberFormat="1" applyFont="1" applyFill="1" applyBorder="1" applyAlignment="1">
      <alignment vertical="center"/>
    </xf>
    <xf numFmtId="49" fontId="18" fillId="2" borderId="21" xfId="3" applyNumberFormat="1" applyFont="1" applyFill="1" applyBorder="1" applyAlignment="1">
      <alignment horizontal="center" vertical="center"/>
    </xf>
    <xf numFmtId="0" fontId="18" fillId="2" borderId="14" xfId="3" applyFont="1" applyFill="1" applyBorder="1" applyAlignment="1">
      <alignment horizontal="center" vertical="center"/>
    </xf>
    <xf numFmtId="49" fontId="18" fillId="2" borderId="14" xfId="3" applyNumberFormat="1" applyFont="1" applyFill="1" applyBorder="1" applyAlignment="1">
      <alignment horizontal="center" vertical="center"/>
    </xf>
    <xf numFmtId="49" fontId="18" fillId="2" borderId="18" xfId="3" applyNumberFormat="1" applyFont="1" applyFill="1" applyBorder="1" applyAlignment="1">
      <alignment horizontal="center" vertical="center"/>
    </xf>
    <xf numFmtId="43" fontId="10" fillId="4" borderId="4" xfId="1" applyFont="1" applyFill="1" applyBorder="1" applyAlignment="1">
      <alignment horizontal="center" vertical="center" wrapText="1"/>
    </xf>
    <xf numFmtId="43" fontId="14" fillId="2" borderId="2" xfId="1" applyFont="1" applyFill="1" applyBorder="1" applyAlignment="1">
      <alignment horizontal="right" vertical="center"/>
    </xf>
    <xf numFmtId="43" fontId="15" fillId="6" borderId="12" xfId="1" applyFont="1" applyFill="1" applyBorder="1" applyAlignment="1">
      <alignment horizontal="right" vertical="center"/>
    </xf>
    <xf numFmtId="43" fontId="15" fillId="9" borderId="15" xfId="1" applyFont="1" applyFill="1" applyBorder="1" applyAlignment="1">
      <alignment horizontal="right" vertical="center"/>
    </xf>
    <xf numFmtId="43" fontId="15" fillId="9" borderId="22" xfId="1" applyFont="1" applyFill="1" applyBorder="1" applyAlignment="1">
      <alignment horizontal="right" vertical="center"/>
    </xf>
    <xf numFmtId="43" fontId="15" fillId="9" borderId="25" xfId="1" applyFont="1" applyFill="1" applyBorder="1" applyAlignment="1">
      <alignment horizontal="right" vertical="center"/>
    </xf>
    <xf numFmtId="43" fontId="15" fillId="2" borderId="0" xfId="1" applyFont="1" applyFill="1" applyBorder="1" applyAlignment="1">
      <alignment horizontal="right" vertical="center"/>
    </xf>
    <xf numFmtId="43" fontId="2" fillId="10" borderId="0" xfId="1" applyFont="1" applyFill="1"/>
    <xf numFmtId="43" fontId="2" fillId="0" borderId="0" xfId="1" applyFont="1"/>
    <xf numFmtId="164" fontId="7" fillId="2" borderId="0" xfId="1" applyNumberFormat="1" applyFont="1" applyFill="1" applyAlignment="1">
      <alignment vertical="center"/>
    </xf>
    <xf numFmtId="164" fontId="10" fillId="4" borderId="4" xfId="1" applyNumberFormat="1" applyFont="1" applyFill="1" applyBorder="1" applyAlignment="1">
      <alignment horizontal="center" vertical="center" wrapText="1"/>
    </xf>
    <xf numFmtId="164" fontId="2" fillId="10" borderId="0" xfId="1" applyNumberFormat="1" applyFont="1" applyFill="1"/>
    <xf numFmtId="164" fontId="2" fillId="0" borderId="0" xfId="1" applyNumberFormat="1" applyFont="1"/>
    <xf numFmtId="43" fontId="15" fillId="2" borderId="15" xfId="1" applyFont="1" applyFill="1" applyBorder="1" applyAlignment="1">
      <alignment horizontal="right" vertical="center"/>
    </xf>
    <xf numFmtId="43" fontId="15" fillId="0" borderId="22" xfId="1" applyFont="1" applyFill="1" applyBorder="1" applyAlignment="1">
      <alignment horizontal="right" vertical="center"/>
    </xf>
    <xf numFmtId="43" fontId="15" fillId="2" borderId="22" xfId="1" applyFont="1" applyFill="1" applyBorder="1" applyAlignment="1">
      <alignment horizontal="right" vertical="center"/>
    </xf>
    <xf numFmtId="43" fontId="15" fillId="2" borderId="19" xfId="1" applyFont="1" applyFill="1" applyBorder="1" applyAlignment="1">
      <alignment horizontal="right" vertical="center"/>
    </xf>
    <xf numFmtId="43" fontId="6" fillId="2" borderId="0" xfId="1" applyFont="1" applyFill="1" applyAlignment="1">
      <alignment vertical="center"/>
    </xf>
    <xf numFmtId="9" fontId="15" fillId="2" borderId="15" xfId="2" applyFont="1" applyFill="1" applyBorder="1" applyAlignment="1">
      <alignment horizontal="right" vertical="center"/>
    </xf>
    <xf numFmtId="0" fontId="11" fillId="8" borderId="29" xfId="3" applyFont="1" applyFill="1" applyBorder="1" applyAlignment="1">
      <alignment horizontal="center" vertical="center" wrapText="1"/>
    </xf>
    <xf numFmtId="164" fontId="15" fillId="0" borderId="25" xfId="1" applyNumberFormat="1" applyFont="1" applyFill="1" applyBorder="1" applyAlignment="1">
      <alignment horizontal="right" vertical="center"/>
    </xf>
    <xf numFmtId="164" fontId="15" fillId="4" borderId="30" xfId="1" applyNumberFormat="1" applyFont="1" applyFill="1" applyBorder="1" applyAlignment="1">
      <alignment horizontal="right" vertical="center"/>
    </xf>
    <xf numFmtId="43" fontId="15" fillId="0" borderId="25" xfId="1" applyFont="1" applyFill="1" applyBorder="1" applyAlignment="1">
      <alignment horizontal="right" vertical="center"/>
    </xf>
    <xf numFmtId="10" fontId="15" fillId="0" borderId="28" xfId="2" applyNumberFormat="1" applyFont="1" applyFill="1" applyBorder="1" applyAlignment="1">
      <alignment vertical="center"/>
    </xf>
    <xf numFmtId="10" fontId="16" fillId="0" borderId="26" xfId="2" applyNumberFormat="1" applyFont="1" applyFill="1" applyBorder="1" applyAlignment="1">
      <alignment vertical="center"/>
    </xf>
    <xf numFmtId="164" fontId="15" fillId="6" borderId="27" xfId="1" applyNumberFormat="1" applyFont="1" applyFill="1" applyBorder="1" applyAlignment="1">
      <alignment horizontal="right" vertical="center"/>
    </xf>
    <xf numFmtId="164" fontId="15" fillId="0" borderId="15" xfId="1" applyNumberFormat="1" applyFont="1" applyFill="1" applyBorder="1" applyAlignment="1">
      <alignment horizontal="right" vertical="center"/>
    </xf>
    <xf numFmtId="164" fontId="19" fillId="2" borderId="0" xfId="3" applyNumberFormat="1" applyFont="1" applyFill="1" applyAlignment="1">
      <alignment vertical="center"/>
    </xf>
    <xf numFmtId="0" fontId="10" fillId="4" borderId="1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vertical="center" wrapText="1"/>
    </xf>
  </cellXfs>
  <cellStyles count="9">
    <cellStyle name="Euro" xfId="5"/>
    <cellStyle name="Millares" xfId="1" builtinId="3"/>
    <cellStyle name="Millares 2" xfId="4"/>
    <cellStyle name="Millares 3" xfId="6"/>
    <cellStyle name="Millares 4" xfId="7"/>
    <cellStyle name="Normal" xfId="0" builtinId="0"/>
    <cellStyle name="Normal 2" xfId="3"/>
    <cellStyle name="Normal 3" xfId="8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47"/>
  <sheetViews>
    <sheetView tabSelected="1" zoomScaleNormal="100" workbookViewId="0">
      <pane xSplit="4" ySplit="6" topLeftCell="H16" activePane="bottomRight" state="frozen"/>
      <selection activeCell="B1" sqref="B1"/>
      <selection pane="topRight" activeCell="E1" sqref="E1"/>
      <selection pane="bottomLeft" activeCell="B7" sqref="B7"/>
      <selection pane="bottomRight" activeCell="N25" sqref="N25"/>
    </sheetView>
  </sheetViews>
  <sheetFormatPr baseColWidth="10" defaultRowHeight="12.75" x14ac:dyDescent="0.2"/>
  <cols>
    <col min="1" max="1" width="11.42578125" style="1" hidden="1" customWidth="1"/>
    <col min="2" max="2" width="6.140625" style="1" bestFit="1" customWidth="1"/>
    <col min="3" max="3" width="52" style="1" customWidth="1"/>
    <col min="4" max="4" width="4.140625" style="1" customWidth="1"/>
    <col min="5" max="13" width="12.85546875" style="1" customWidth="1"/>
    <col min="14" max="14" width="14.7109375" style="94" bestFit="1" customWidth="1"/>
    <col min="15" max="15" width="13.7109375" style="94" bestFit="1" customWidth="1"/>
    <col min="16" max="16" width="12.85546875" style="1" customWidth="1"/>
    <col min="17" max="19" width="12.85546875" style="98" customWidth="1"/>
    <col min="20" max="20" width="11" style="1" bestFit="1" customWidth="1"/>
    <col min="21" max="22" width="9.42578125" style="1" customWidth="1"/>
    <col min="23" max="23" width="10.140625" style="1" bestFit="1" customWidth="1"/>
    <col min="24" max="24" width="3.7109375" style="1" customWidth="1"/>
    <col min="25" max="256" width="11.42578125" style="1"/>
    <col min="257" max="257" width="6.140625" style="1" bestFit="1" customWidth="1"/>
    <col min="258" max="258" width="27.140625" style="1" bestFit="1" customWidth="1"/>
    <col min="259" max="259" width="14.85546875" style="1" bestFit="1" customWidth="1"/>
    <col min="260" max="260" width="13.85546875" style="1" bestFit="1" customWidth="1"/>
    <col min="261" max="261" width="14.85546875" style="1" bestFit="1" customWidth="1"/>
    <col min="262" max="262" width="13.85546875" style="1" customWidth="1"/>
    <col min="263" max="263" width="14.85546875" style="1" bestFit="1" customWidth="1"/>
    <col min="264" max="264" width="9.42578125" style="1" bestFit="1" customWidth="1"/>
    <col min="265" max="265" width="7.7109375" style="1" bestFit="1" customWidth="1"/>
    <col min="266" max="266" width="8.7109375" style="1" bestFit="1" customWidth="1"/>
    <col min="267" max="267" width="12.85546875" style="1" bestFit="1" customWidth="1"/>
    <col min="268" max="268" width="7.7109375" style="1" bestFit="1" customWidth="1"/>
    <col min="269" max="269" width="11.5703125" style="1" bestFit="1" customWidth="1"/>
    <col min="270" max="270" width="9.5703125" style="1" bestFit="1" customWidth="1"/>
    <col min="271" max="512" width="11.42578125" style="1"/>
    <col min="513" max="513" width="6.140625" style="1" bestFit="1" customWidth="1"/>
    <col min="514" max="514" width="27.140625" style="1" bestFit="1" customWidth="1"/>
    <col min="515" max="515" width="14.85546875" style="1" bestFit="1" customWidth="1"/>
    <col min="516" max="516" width="13.85546875" style="1" bestFit="1" customWidth="1"/>
    <col min="517" max="517" width="14.85546875" style="1" bestFit="1" customWidth="1"/>
    <col min="518" max="518" width="13.85546875" style="1" customWidth="1"/>
    <col min="519" max="519" width="14.85546875" style="1" bestFit="1" customWidth="1"/>
    <col min="520" max="520" width="9.42578125" style="1" bestFit="1" customWidth="1"/>
    <col min="521" max="521" width="7.7109375" style="1" bestFit="1" customWidth="1"/>
    <col min="522" max="522" width="8.7109375" style="1" bestFit="1" customWidth="1"/>
    <col min="523" max="523" width="12.85546875" style="1" bestFit="1" customWidth="1"/>
    <col min="524" max="524" width="7.7109375" style="1" bestFit="1" customWidth="1"/>
    <col min="525" max="525" width="11.5703125" style="1" bestFit="1" customWidth="1"/>
    <col min="526" max="526" width="9.5703125" style="1" bestFit="1" customWidth="1"/>
    <col min="527" max="768" width="11.42578125" style="1"/>
    <col min="769" max="769" width="6.140625" style="1" bestFit="1" customWidth="1"/>
    <col min="770" max="770" width="27.140625" style="1" bestFit="1" customWidth="1"/>
    <col min="771" max="771" width="14.85546875" style="1" bestFit="1" customWidth="1"/>
    <col min="772" max="772" width="13.85546875" style="1" bestFit="1" customWidth="1"/>
    <col min="773" max="773" width="14.85546875" style="1" bestFit="1" customWidth="1"/>
    <col min="774" max="774" width="13.85546875" style="1" customWidth="1"/>
    <col min="775" max="775" width="14.85546875" style="1" bestFit="1" customWidth="1"/>
    <col min="776" max="776" width="9.42578125" style="1" bestFit="1" customWidth="1"/>
    <col min="777" max="777" width="7.7109375" style="1" bestFit="1" customWidth="1"/>
    <col min="778" max="778" width="8.7109375" style="1" bestFit="1" customWidth="1"/>
    <col min="779" max="779" width="12.85546875" style="1" bestFit="1" customWidth="1"/>
    <col min="780" max="780" width="7.7109375" style="1" bestFit="1" customWidth="1"/>
    <col min="781" max="781" width="11.5703125" style="1" bestFit="1" customWidth="1"/>
    <col min="782" max="782" width="9.5703125" style="1" bestFit="1" customWidth="1"/>
    <col min="783" max="1024" width="11.42578125" style="1"/>
    <col min="1025" max="1025" width="6.140625" style="1" bestFit="1" customWidth="1"/>
    <col min="1026" max="1026" width="27.140625" style="1" bestFit="1" customWidth="1"/>
    <col min="1027" max="1027" width="14.85546875" style="1" bestFit="1" customWidth="1"/>
    <col min="1028" max="1028" width="13.85546875" style="1" bestFit="1" customWidth="1"/>
    <col min="1029" max="1029" width="14.85546875" style="1" bestFit="1" customWidth="1"/>
    <col min="1030" max="1030" width="13.85546875" style="1" customWidth="1"/>
    <col min="1031" max="1031" width="14.85546875" style="1" bestFit="1" customWidth="1"/>
    <col min="1032" max="1032" width="9.42578125" style="1" bestFit="1" customWidth="1"/>
    <col min="1033" max="1033" width="7.7109375" style="1" bestFit="1" customWidth="1"/>
    <col min="1034" max="1034" width="8.7109375" style="1" bestFit="1" customWidth="1"/>
    <col min="1035" max="1035" width="12.85546875" style="1" bestFit="1" customWidth="1"/>
    <col min="1036" max="1036" width="7.7109375" style="1" bestFit="1" customWidth="1"/>
    <col min="1037" max="1037" width="11.5703125" style="1" bestFit="1" customWidth="1"/>
    <col min="1038" max="1038" width="9.5703125" style="1" bestFit="1" customWidth="1"/>
    <col min="1039" max="1280" width="11.42578125" style="1"/>
    <col min="1281" max="1281" width="6.140625" style="1" bestFit="1" customWidth="1"/>
    <col min="1282" max="1282" width="27.140625" style="1" bestFit="1" customWidth="1"/>
    <col min="1283" max="1283" width="14.85546875" style="1" bestFit="1" customWidth="1"/>
    <col min="1284" max="1284" width="13.85546875" style="1" bestFit="1" customWidth="1"/>
    <col min="1285" max="1285" width="14.85546875" style="1" bestFit="1" customWidth="1"/>
    <col min="1286" max="1286" width="13.85546875" style="1" customWidth="1"/>
    <col min="1287" max="1287" width="14.85546875" style="1" bestFit="1" customWidth="1"/>
    <col min="1288" max="1288" width="9.42578125" style="1" bestFit="1" customWidth="1"/>
    <col min="1289" max="1289" width="7.7109375" style="1" bestFit="1" customWidth="1"/>
    <col min="1290" max="1290" width="8.7109375" style="1" bestFit="1" customWidth="1"/>
    <col min="1291" max="1291" width="12.85546875" style="1" bestFit="1" customWidth="1"/>
    <col min="1292" max="1292" width="7.7109375" style="1" bestFit="1" customWidth="1"/>
    <col min="1293" max="1293" width="11.5703125" style="1" bestFit="1" customWidth="1"/>
    <col min="1294" max="1294" width="9.5703125" style="1" bestFit="1" customWidth="1"/>
    <col min="1295" max="1536" width="11.42578125" style="1"/>
    <col min="1537" max="1537" width="6.140625" style="1" bestFit="1" customWidth="1"/>
    <col min="1538" max="1538" width="27.140625" style="1" bestFit="1" customWidth="1"/>
    <col min="1539" max="1539" width="14.85546875" style="1" bestFit="1" customWidth="1"/>
    <col min="1540" max="1540" width="13.85546875" style="1" bestFit="1" customWidth="1"/>
    <col min="1541" max="1541" width="14.85546875" style="1" bestFit="1" customWidth="1"/>
    <col min="1542" max="1542" width="13.85546875" style="1" customWidth="1"/>
    <col min="1543" max="1543" width="14.85546875" style="1" bestFit="1" customWidth="1"/>
    <col min="1544" max="1544" width="9.42578125" style="1" bestFit="1" customWidth="1"/>
    <col min="1545" max="1545" width="7.7109375" style="1" bestFit="1" customWidth="1"/>
    <col min="1546" max="1546" width="8.7109375" style="1" bestFit="1" customWidth="1"/>
    <col min="1547" max="1547" width="12.85546875" style="1" bestFit="1" customWidth="1"/>
    <col min="1548" max="1548" width="7.7109375" style="1" bestFit="1" customWidth="1"/>
    <col min="1549" max="1549" width="11.5703125" style="1" bestFit="1" customWidth="1"/>
    <col min="1550" max="1550" width="9.5703125" style="1" bestFit="1" customWidth="1"/>
    <col min="1551" max="1792" width="11.42578125" style="1"/>
    <col min="1793" max="1793" width="6.140625" style="1" bestFit="1" customWidth="1"/>
    <col min="1794" max="1794" width="27.140625" style="1" bestFit="1" customWidth="1"/>
    <col min="1795" max="1795" width="14.85546875" style="1" bestFit="1" customWidth="1"/>
    <col min="1796" max="1796" width="13.85546875" style="1" bestFit="1" customWidth="1"/>
    <col min="1797" max="1797" width="14.85546875" style="1" bestFit="1" customWidth="1"/>
    <col min="1798" max="1798" width="13.85546875" style="1" customWidth="1"/>
    <col min="1799" max="1799" width="14.85546875" style="1" bestFit="1" customWidth="1"/>
    <col min="1800" max="1800" width="9.42578125" style="1" bestFit="1" customWidth="1"/>
    <col min="1801" max="1801" width="7.7109375" style="1" bestFit="1" customWidth="1"/>
    <col min="1802" max="1802" width="8.7109375" style="1" bestFit="1" customWidth="1"/>
    <col min="1803" max="1803" width="12.85546875" style="1" bestFit="1" customWidth="1"/>
    <col min="1804" max="1804" width="7.7109375" style="1" bestFit="1" customWidth="1"/>
    <col min="1805" max="1805" width="11.5703125" style="1" bestFit="1" customWidth="1"/>
    <col min="1806" max="1806" width="9.5703125" style="1" bestFit="1" customWidth="1"/>
    <col min="1807" max="2048" width="11.42578125" style="1"/>
    <col min="2049" max="2049" width="6.140625" style="1" bestFit="1" customWidth="1"/>
    <col min="2050" max="2050" width="27.140625" style="1" bestFit="1" customWidth="1"/>
    <col min="2051" max="2051" width="14.85546875" style="1" bestFit="1" customWidth="1"/>
    <col min="2052" max="2052" width="13.85546875" style="1" bestFit="1" customWidth="1"/>
    <col min="2053" max="2053" width="14.85546875" style="1" bestFit="1" customWidth="1"/>
    <col min="2054" max="2054" width="13.85546875" style="1" customWidth="1"/>
    <col min="2055" max="2055" width="14.85546875" style="1" bestFit="1" customWidth="1"/>
    <col min="2056" max="2056" width="9.42578125" style="1" bestFit="1" customWidth="1"/>
    <col min="2057" max="2057" width="7.7109375" style="1" bestFit="1" customWidth="1"/>
    <col min="2058" max="2058" width="8.7109375" style="1" bestFit="1" customWidth="1"/>
    <col min="2059" max="2059" width="12.85546875" style="1" bestFit="1" customWidth="1"/>
    <col min="2060" max="2060" width="7.7109375" style="1" bestFit="1" customWidth="1"/>
    <col min="2061" max="2061" width="11.5703125" style="1" bestFit="1" customWidth="1"/>
    <col min="2062" max="2062" width="9.5703125" style="1" bestFit="1" customWidth="1"/>
    <col min="2063" max="2304" width="11.42578125" style="1"/>
    <col min="2305" max="2305" width="6.140625" style="1" bestFit="1" customWidth="1"/>
    <col min="2306" max="2306" width="27.140625" style="1" bestFit="1" customWidth="1"/>
    <col min="2307" max="2307" width="14.85546875" style="1" bestFit="1" customWidth="1"/>
    <col min="2308" max="2308" width="13.85546875" style="1" bestFit="1" customWidth="1"/>
    <col min="2309" max="2309" width="14.85546875" style="1" bestFit="1" customWidth="1"/>
    <col min="2310" max="2310" width="13.85546875" style="1" customWidth="1"/>
    <col min="2311" max="2311" width="14.85546875" style="1" bestFit="1" customWidth="1"/>
    <col min="2312" max="2312" width="9.42578125" style="1" bestFit="1" customWidth="1"/>
    <col min="2313" max="2313" width="7.7109375" style="1" bestFit="1" customWidth="1"/>
    <col min="2314" max="2314" width="8.7109375" style="1" bestFit="1" customWidth="1"/>
    <col min="2315" max="2315" width="12.85546875" style="1" bestFit="1" customWidth="1"/>
    <col min="2316" max="2316" width="7.7109375" style="1" bestFit="1" customWidth="1"/>
    <col min="2317" max="2317" width="11.5703125" style="1" bestFit="1" customWidth="1"/>
    <col min="2318" max="2318" width="9.5703125" style="1" bestFit="1" customWidth="1"/>
    <col min="2319" max="2560" width="11.42578125" style="1"/>
    <col min="2561" max="2561" width="6.140625" style="1" bestFit="1" customWidth="1"/>
    <col min="2562" max="2562" width="27.140625" style="1" bestFit="1" customWidth="1"/>
    <col min="2563" max="2563" width="14.85546875" style="1" bestFit="1" customWidth="1"/>
    <col min="2564" max="2564" width="13.85546875" style="1" bestFit="1" customWidth="1"/>
    <col min="2565" max="2565" width="14.85546875" style="1" bestFit="1" customWidth="1"/>
    <col min="2566" max="2566" width="13.85546875" style="1" customWidth="1"/>
    <col min="2567" max="2567" width="14.85546875" style="1" bestFit="1" customWidth="1"/>
    <col min="2568" max="2568" width="9.42578125" style="1" bestFit="1" customWidth="1"/>
    <col min="2569" max="2569" width="7.7109375" style="1" bestFit="1" customWidth="1"/>
    <col min="2570" max="2570" width="8.7109375" style="1" bestFit="1" customWidth="1"/>
    <col min="2571" max="2571" width="12.85546875" style="1" bestFit="1" customWidth="1"/>
    <col min="2572" max="2572" width="7.7109375" style="1" bestFit="1" customWidth="1"/>
    <col min="2573" max="2573" width="11.5703125" style="1" bestFit="1" customWidth="1"/>
    <col min="2574" max="2574" width="9.5703125" style="1" bestFit="1" customWidth="1"/>
    <col min="2575" max="2816" width="11.42578125" style="1"/>
    <col min="2817" max="2817" width="6.140625" style="1" bestFit="1" customWidth="1"/>
    <col min="2818" max="2818" width="27.140625" style="1" bestFit="1" customWidth="1"/>
    <col min="2819" max="2819" width="14.85546875" style="1" bestFit="1" customWidth="1"/>
    <col min="2820" max="2820" width="13.85546875" style="1" bestFit="1" customWidth="1"/>
    <col min="2821" max="2821" width="14.85546875" style="1" bestFit="1" customWidth="1"/>
    <col min="2822" max="2822" width="13.85546875" style="1" customWidth="1"/>
    <col min="2823" max="2823" width="14.85546875" style="1" bestFit="1" customWidth="1"/>
    <col min="2824" max="2824" width="9.42578125" style="1" bestFit="1" customWidth="1"/>
    <col min="2825" max="2825" width="7.7109375" style="1" bestFit="1" customWidth="1"/>
    <col min="2826" max="2826" width="8.7109375" style="1" bestFit="1" customWidth="1"/>
    <col min="2827" max="2827" width="12.85546875" style="1" bestFit="1" customWidth="1"/>
    <col min="2828" max="2828" width="7.7109375" style="1" bestFit="1" customWidth="1"/>
    <col min="2829" max="2829" width="11.5703125" style="1" bestFit="1" customWidth="1"/>
    <col min="2830" max="2830" width="9.5703125" style="1" bestFit="1" customWidth="1"/>
    <col min="2831" max="3072" width="11.42578125" style="1"/>
    <col min="3073" max="3073" width="6.140625" style="1" bestFit="1" customWidth="1"/>
    <col min="3074" max="3074" width="27.140625" style="1" bestFit="1" customWidth="1"/>
    <col min="3075" max="3075" width="14.85546875" style="1" bestFit="1" customWidth="1"/>
    <col min="3076" max="3076" width="13.85546875" style="1" bestFit="1" customWidth="1"/>
    <col min="3077" max="3077" width="14.85546875" style="1" bestFit="1" customWidth="1"/>
    <col min="3078" max="3078" width="13.85546875" style="1" customWidth="1"/>
    <col min="3079" max="3079" width="14.85546875" style="1" bestFit="1" customWidth="1"/>
    <col min="3080" max="3080" width="9.42578125" style="1" bestFit="1" customWidth="1"/>
    <col min="3081" max="3081" width="7.7109375" style="1" bestFit="1" customWidth="1"/>
    <col min="3082" max="3082" width="8.7109375" style="1" bestFit="1" customWidth="1"/>
    <col min="3083" max="3083" width="12.85546875" style="1" bestFit="1" customWidth="1"/>
    <col min="3084" max="3084" width="7.7109375" style="1" bestFit="1" customWidth="1"/>
    <col min="3085" max="3085" width="11.5703125" style="1" bestFit="1" customWidth="1"/>
    <col min="3086" max="3086" width="9.5703125" style="1" bestFit="1" customWidth="1"/>
    <col min="3087" max="3328" width="11.42578125" style="1"/>
    <col min="3329" max="3329" width="6.140625" style="1" bestFit="1" customWidth="1"/>
    <col min="3330" max="3330" width="27.140625" style="1" bestFit="1" customWidth="1"/>
    <col min="3331" max="3331" width="14.85546875" style="1" bestFit="1" customWidth="1"/>
    <col min="3332" max="3332" width="13.85546875" style="1" bestFit="1" customWidth="1"/>
    <col min="3333" max="3333" width="14.85546875" style="1" bestFit="1" customWidth="1"/>
    <col min="3334" max="3334" width="13.85546875" style="1" customWidth="1"/>
    <col min="3335" max="3335" width="14.85546875" style="1" bestFit="1" customWidth="1"/>
    <col min="3336" max="3336" width="9.42578125" style="1" bestFit="1" customWidth="1"/>
    <col min="3337" max="3337" width="7.7109375" style="1" bestFit="1" customWidth="1"/>
    <col min="3338" max="3338" width="8.7109375" style="1" bestFit="1" customWidth="1"/>
    <col min="3339" max="3339" width="12.85546875" style="1" bestFit="1" customWidth="1"/>
    <col min="3340" max="3340" width="7.7109375" style="1" bestFit="1" customWidth="1"/>
    <col min="3341" max="3341" width="11.5703125" style="1" bestFit="1" customWidth="1"/>
    <col min="3342" max="3342" width="9.5703125" style="1" bestFit="1" customWidth="1"/>
    <col min="3343" max="3584" width="11.42578125" style="1"/>
    <col min="3585" max="3585" width="6.140625" style="1" bestFit="1" customWidth="1"/>
    <col min="3586" max="3586" width="27.140625" style="1" bestFit="1" customWidth="1"/>
    <col min="3587" max="3587" width="14.85546875" style="1" bestFit="1" customWidth="1"/>
    <col min="3588" max="3588" width="13.85546875" style="1" bestFit="1" customWidth="1"/>
    <col min="3589" max="3589" width="14.85546875" style="1" bestFit="1" customWidth="1"/>
    <col min="3590" max="3590" width="13.85546875" style="1" customWidth="1"/>
    <col min="3591" max="3591" width="14.85546875" style="1" bestFit="1" customWidth="1"/>
    <col min="3592" max="3592" width="9.42578125" style="1" bestFit="1" customWidth="1"/>
    <col min="3593" max="3593" width="7.7109375" style="1" bestFit="1" customWidth="1"/>
    <col min="3594" max="3594" width="8.7109375" style="1" bestFit="1" customWidth="1"/>
    <col min="3595" max="3595" width="12.85546875" style="1" bestFit="1" customWidth="1"/>
    <col min="3596" max="3596" width="7.7109375" style="1" bestFit="1" customWidth="1"/>
    <col min="3597" max="3597" width="11.5703125" style="1" bestFit="1" customWidth="1"/>
    <col min="3598" max="3598" width="9.5703125" style="1" bestFit="1" customWidth="1"/>
    <col min="3599" max="3840" width="11.42578125" style="1"/>
    <col min="3841" max="3841" width="6.140625" style="1" bestFit="1" customWidth="1"/>
    <col min="3842" max="3842" width="27.140625" style="1" bestFit="1" customWidth="1"/>
    <col min="3843" max="3843" width="14.85546875" style="1" bestFit="1" customWidth="1"/>
    <col min="3844" max="3844" width="13.85546875" style="1" bestFit="1" customWidth="1"/>
    <col min="3845" max="3845" width="14.85546875" style="1" bestFit="1" customWidth="1"/>
    <col min="3846" max="3846" width="13.85546875" style="1" customWidth="1"/>
    <col min="3847" max="3847" width="14.85546875" style="1" bestFit="1" customWidth="1"/>
    <col min="3848" max="3848" width="9.42578125" style="1" bestFit="1" customWidth="1"/>
    <col min="3849" max="3849" width="7.7109375" style="1" bestFit="1" customWidth="1"/>
    <col min="3850" max="3850" width="8.7109375" style="1" bestFit="1" customWidth="1"/>
    <col min="3851" max="3851" width="12.85546875" style="1" bestFit="1" customWidth="1"/>
    <col min="3852" max="3852" width="7.7109375" style="1" bestFit="1" customWidth="1"/>
    <col min="3853" max="3853" width="11.5703125" style="1" bestFit="1" customWidth="1"/>
    <col min="3854" max="3854" width="9.5703125" style="1" bestFit="1" customWidth="1"/>
    <col min="3855" max="4096" width="11.42578125" style="1"/>
    <col min="4097" max="4097" width="6.140625" style="1" bestFit="1" customWidth="1"/>
    <col min="4098" max="4098" width="27.140625" style="1" bestFit="1" customWidth="1"/>
    <col min="4099" max="4099" width="14.85546875" style="1" bestFit="1" customWidth="1"/>
    <col min="4100" max="4100" width="13.85546875" style="1" bestFit="1" customWidth="1"/>
    <col min="4101" max="4101" width="14.85546875" style="1" bestFit="1" customWidth="1"/>
    <col min="4102" max="4102" width="13.85546875" style="1" customWidth="1"/>
    <col min="4103" max="4103" width="14.85546875" style="1" bestFit="1" customWidth="1"/>
    <col min="4104" max="4104" width="9.42578125" style="1" bestFit="1" customWidth="1"/>
    <col min="4105" max="4105" width="7.7109375" style="1" bestFit="1" customWidth="1"/>
    <col min="4106" max="4106" width="8.7109375" style="1" bestFit="1" customWidth="1"/>
    <col min="4107" max="4107" width="12.85546875" style="1" bestFit="1" customWidth="1"/>
    <col min="4108" max="4108" width="7.7109375" style="1" bestFit="1" customWidth="1"/>
    <col min="4109" max="4109" width="11.5703125" style="1" bestFit="1" customWidth="1"/>
    <col min="4110" max="4110" width="9.5703125" style="1" bestFit="1" customWidth="1"/>
    <col min="4111" max="4352" width="11.42578125" style="1"/>
    <col min="4353" max="4353" width="6.140625" style="1" bestFit="1" customWidth="1"/>
    <col min="4354" max="4354" width="27.140625" style="1" bestFit="1" customWidth="1"/>
    <col min="4355" max="4355" width="14.85546875" style="1" bestFit="1" customWidth="1"/>
    <col min="4356" max="4356" width="13.85546875" style="1" bestFit="1" customWidth="1"/>
    <col min="4357" max="4357" width="14.85546875" style="1" bestFit="1" customWidth="1"/>
    <col min="4358" max="4358" width="13.85546875" style="1" customWidth="1"/>
    <col min="4359" max="4359" width="14.85546875" style="1" bestFit="1" customWidth="1"/>
    <col min="4360" max="4360" width="9.42578125" style="1" bestFit="1" customWidth="1"/>
    <col min="4361" max="4361" width="7.7109375" style="1" bestFit="1" customWidth="1"/>
    <col min="4362" max="4362" width="8.7109375" style="1" bestFit="1" customWidth="1"/>
    <col min="4363" max="4363" width="12.85546875" style="1" bestFit="1" customWidth="1"/>
    <col min="4364" max="4364" width="7.7109375" style="1" bestFit="1" customWidth="1"/>
    <col min="4365" max="4365" width="11.5703125" style="1" bestFit="1" customWidth="1"/>
    <col min="4366" max="4366" width="9.5703125" style="1" bestFit="1" customWidth="1"/>
    <col min="4367" max="4608" width="11.42578125" style="1"/>
    <col min="4609" max="4609" width="6.140625" style="1" bestFit="1" customWidth="1"/>
    <col min="4610" max="4610" width="27.140625" style="1" bestFit="1" customWidth="1"/>
    <col min="4611" max="4611" width="14.85546875" style="1" bestFit="1" customWidth="1"/>
    <col min="4612" max="4612" width="13.85546875" style="1" bestFit="1" customWidth="1"/>
    <col min="4613" max="4613" width="14.85546875" style="1" bestFit="1" customWidth="1"/>
    <col min="4614" max="4614" width="13.85546875" style="1" customWidth="1"/>
    <col min="4615" max="4615" width="14.85546875" style="1" bestFit="1" customWidth="1"/>
    <col min="4616" max="4616" width="9.42578125" style="1" bestFit="1" customWidth="1"/>
    <col min="4617" max="4617" width="7.7109375" style="1" bestFit="1" customWidth="1"/>
    <col min="4618" max="4618" width="8.7109375" style="1" bestFit="1" customWidth="1"/>
    <col min="4619" max="4619" width="12.85546875" style="1" bestFit="1" customWidth="1"/>
    <col min="4620" max="4620" width="7.7109375" style="1" bestFit="1" customWidth="1"/>
    <col min="4621" max="4621" width="11.5703125" style="1" bestFit="1" customWidth="1"/>
    <col min="4622" max="4622" width="9.5703125" style="1" bestFit="1" customWidth="1"/>
    <col min="4623" max="4864" width="11.42578125" style="1"/>
    <col min="4865" max="4865" width="6.140625" style="1" bestFit="1" customWidth="1"/>
    <col min="4866" max="4866" width="27.140625" style="1" bestFit="1" customWidth="1"/>
    <col min="4867" max="4867" width="14.85546875" style="1" bestFit="1" customWidth="1"/>
    <col min="4868" max="4868" width="13.85546875" style="1" bestFit="1" customWidth="1"/>
    <col min="4869" max="4869" width="14.85546875" style="1" bestFit="1" customWidth="1"/>
    <col min="4870" max="4870" width="13.85546875" style="1" customWidth="1"/>
    <col min="4871" max="4871" width="14.85546875" style="1" bestFit="1" customWidth="1"/>
    <col min="4872" max="4872" width="9.42578125" style="1" bestFit="1" customWidth="1"/>
    <col min="4873" max="4873" width="7.7109375" style="1" bestFit="1" customWidth="1"/>
    <col min="4874" max="4874" width="8.7109375" style="1" bestFit="1" customWidth="1"/>
    <col min="4875" max="4875" width="12.85546875" style="1" bestFit="1" customWidth="1"/>
    <col min="4876" max="4876" width="7.7109375" style="1" bestFit="1" customWidth="1"/>
    <col min="4877" max="4877" width="11.5703125" style="1" bestFit="1" customWidth="1"/>
    <col min="4878" max="4878" width="9.5703125" style="1" bestFit="1" customWidth="1"/>
    <col min="4879" max="5120" width="11.42578125" style="1"/>
    <col min="5121" max="5121" width="6.140625" style="1" bestFit="1" customWidth="1"/>
    <col min="5122" max="5122" width="27.140625" style="1" bestFit="1" customWidth="1"/>
    <col min="5123" max="5123" width="14.85546875" style="1" bestFit="1" customWidth="1"/>
    <col min="5124" max="5124" width="13.85546875" style="1" bestFit="1" customWidth="1"/>
    <col min="5125" max="5125" width="14.85546875" style="1" bestFit="1" customWidth="1"/>
    <col min="5126" max="5126" width="13.85546875" style="1" customWidth="1"/>
    <col min="5127" max="5127" width="14.85546875" style="1" bestFit="1" customWidth="1"/>
    <col min="5128" max="5128" width="9.42578125" style="1" bestFit="1" customWidth="1"/>
    <col min="5129" max="5129" width="7.7109375" style="1" bestFit="1" customWidth="1"/>
    <col min="5130" max="5130" width="8.7109375" style="1" bestFit="1" customWidth="1"/>
    <col min="5131" max="5131" width="12.85546875" style="1" bestFit="1" customWidth="1"/>
    <col min="5132" max="5132" width="7.7109375" style="1" bestFit="1" customWidth="1"/>
    <col min="5133" max="5133" width="11.5703125" style="1" bestFit="1" customWidth="1"/>
    <col min="5134" max="5134" width="9.5703125" style="1" bestFit="1" customWidth="1"/>
    <col min="5135" max="5376" width="11.42578125" style="1"/>
    <col min="5377" max="5377" width="6.140625" style="1" bestFit="1" customWidth="1"/>
    <col min="5378" max="5378" width="27.140625" style="1" bestFit="1" customWidth="1"/>
    <col min="5379" max="5379" width="14.85546875" style="1" bestFit="1" customWidth="1"/>
    <col min="5380" max="5380" width="13.85546875" style="1" bestFit="1" customWidth="1"/>
    <col min="5381" max="5381" width="14.85546875" style="1" bestFit="1" customWidth="1"/>
    <col min="5382" max="5382" width="13.85546875" style="1" customWidth="1"/>
    <col min="5383" max="5383" width="14.85546875" style="1" bestFit="1" customWidth="1"/>
    <col min="5384" max="5384" width="9.42578125" style="1" bestFit="1" customWidth="1"/>
    <col min="5385" max="5385" width="7.7109375" style="1" bestFit="1" customWidth="1"/>
    <col min="5386" max="5386" width="8.7109375" style="1" bestFit="1" customWidth="1"/>
    <col min="5387" max="5387" width="12.85546875" style="1" bestFit="1" customWidth="1"/>
    <col min="5388" max="5388" width="7.7109375" style="1" bestFit="1" customWidth="1"/>
    <col min="5389" max="5389" width="11.5703125" style="1" bestFit="1" customWidth="1"/>
    <col min="5390" max="5390" width="9.5703125" style="1" bestFit="1" customWidth="1"/>
    <col min="5391" max="5632" width="11.42578125" style="1"/>
    <col min="5633" max="5633" width="6.140625" style="1" bestFit="1" customWidth="1"/>
    <col min="5634" max="5634" width="27.140625" style="1" bestFit="1" customWidth="1"/>
    <col min="5635" max="5635" width="14.85546875" style="1" bestFit="1" customWidth="1"/>
    <col min="5636" max="5636" width="13.85546875" style="1" bestFit="1" customWidth="1"/>
    <col min="5637" max="5637" width="14.85546875" style="1" bestFit="1" customWidth="1"/>
    <col min="5638" max="5638" width="13.85546875" style="1" customWidth="1"/>
    <col min="5639" max="5639" width="14.85546875" style="1" bestFit="1" customWidth="1"/>
    <col min="5640" max="5640" width="9.42578125" style="1" bestFit="1" customWidth="1"/>
    <col min="5641" max="5641" width="7.7109375" style="1" bestFit="1" customWidth="1"/>
    <col min="5642" max="5642" width="8.7109375" style="1" bestFit="1" customWidth="1"/>
    <col min="5643" max="5643" width="12.85546875" style="1" bestFit="1" customWidth="1"/>
    <col min="5644" max="5644" width="7.7109375" style="1" bestFit="1" customWidth="1"/>
    <col min="5645" max="5645" width="11.5703125" style="1" bestFit="1" customWidth="1"/>
    <col min="5646" max="5646" width="9.5703125" style="1" bestFit="1" customWidth="1"/>
    <col min="5647" max="5888" width="11.42578125" style="1"/>
    <col min="5889" max="5889" width="6.140625" style="1" bestFit="1" customWidth="1"/>
    <col min="5890" max="5890" width="27.140625" style="1" bestFit="1" customWidth="1"/>
    <col min="5891" max="5891" width="14.85546875" style="1" bestFit="1" customWidth="1"/>
    <col min="5892" max="5892" width="13.85546875" style="1" bestFit="1" customWidth="1"/>
    <col min="5893" max="5893" width="14.85546875" style="1" bestFit="1" customWidth="1"/>
    <col min="5894" max="5894" width="13.85546875" style="1" customWidth="1"/>
    <col min="5895" max="5895" width="14.85546875" style="1" bestFit="1" customWidth="1"/>
    <col min="5896" max="5896" width="9.42578125" style="1" bestFit="1" customWidth="1"/>
    <col min="5897" max="5897" width="7.7109375" style="1" bestFit="1" customWidth="1"/>
    <col min="5898" max="5898" width="8.7109375" style="1" bestFit="1" customWidth="1"/>
    <col min="5899" max="5899" width="12.85546875" style="1" bestFit="1" customWidth="1"/>
    <col min="5900" max="5900" width="7.7109375" style="1" bestFit="1" customWidth="1"/>
    <col min="5901" max="5901" width="11.5703125" style="1" bestFit="1" customWidth="1"/>
    <col min="5902" max="5902" width="9.5703125" style="1" bestFit="1" customWidth="1"/>
    <col min="5903" max="6144" width="11.42578125" style="1"/>
    <col min="6145" max="6145" width="6.140625" style="1" bestFit="1" customWidth="1"/>
    <col min="6146" max="6146" width="27.140625" style="1" bestFit="1" customWidth="1"/>
    <col min="6147" max="6147" width="14.85546875" style="1" bestFit="1" customWidth="1"/>
    <col min="6148" max="6148" width="13.85546875" style="1" bestFit="1" customWidth="1"/>
    <col min="6149" max="6149" width="14.85546875" style="1" bestFit="1" customWidth="1"/>
    <col min="6150" max="6150" width="13.85546875" style="1" customWidth="1"/>
    <col min="6151" max="6151" width="14.85546875" style="1" bestFit="1" customWidth="1"/>
    <col min="6152" max="6152" width="9.42578125" style="1" bestFit="1" customWidth="1"/>
    <col min="6153" max="6153" width="7.7109375" style="1" bestFit="1" customWidth="1"/>
    <col min="6154" max="6154" width="8.7109375" style="1" bestFit="1" customWidth="1"/>
    <col min="6155" max="6155" width="12.85546875" style="1" bestFit="1" customWidth="1"/>
    <col min="6156" max="6156" width="7.7109375" style="1" bestFit="1" customWidth="1"/>
    <col min="6157" max="6157" width="11.5703125" style="1" bestFit="1" customWidth="1"/>
    <col min="6158" max="6158" width="9.5703125" style="1" bestFit="1" customWidth="1"/>
    <col min="6159" max="6400" width="11.42578125" style="1"/>
    <col min="6401" max="6401" width="6.140625" style="1" bestFit="1" customWidth="1"/>
    <col min="6402" max="6402" width="27.140625" style="1" bestFit="1" customWidth="1"/>
    <col min="6403" max="6403" width="14.85546875" style="1" bestFit="1" customWidth="1"/>
    <col min="6404" max="6404" width="13.85546875" style="1" bestFit="1" customWidth="1"/>
    <col min="6405" max="6405" width="14.85546875" style="1" bestFit="1" customWidth="1"/>
    <col min="6406" max="6406" width="13.85546875" style="1" customWidth="1"/>
    <col min="6407" max="6407" width="14.85546875" style="1" bestFit="1" customWidth="1"/>
    <col min="6408" max="6408" width="9.42578125" style="1" bestFit="1" customWidth="1"/>
    <col min="6409" max="6409" width="7.7109375" style="1" bestFit="1" customWidth="1"/>
    <col min="6410" max="6410" width="8.7109375" style="1" bestFit="1" customWidth="1"/>
    <col min="6411" max="6411" width="12.85546875" style="1" bestFit="1" customWidth="1"/>
    <col min="6412" max="6412" width="7.7109375" style="1" bestFit="1" customWidth="1"/>
    <col min="6413" max="6413" width="11.5703125" style="1" bestFit="1" customWidth="1"/>
    <col min="6414" max="6414" width="9.5703125" style="1" bestFit="1" customWidth="1"/>
    <col min="6415" max="6656" width="11.42578125" style="1"/>
    <col min="6657" max="6657" width="6.140625" style="1" bestFit="1" customWidth="1"/>
    <col min="6658" max="6658" width="27.140625" style="1" bestFit="1" customWidth="1"/>
    <col min="6659" max="6659" width="14.85546875" style="1" bestFit="1" customWidth="1"/>
    <col min="6660" max="6660" width="13.85546875" style="1" bestFit="1" customWidth="1"/>
    <col min="6661" max="6661" width="14.85546875" style="1" bestFit="1" customWidth="1"/>
    <col min="6662" max="6662" width="13.85546875" style="1" customWidth="1"/>
    <col min="6663" max="6663" width="14.85546875" style="1" bestFit="1" customWidth="1"/>
    <col min="6664" max="6664" width="9.42578125" style="1" bestFit="1" customWidth="1"/>
    <col min="6665" max="6665" width="7.7109375" style="1" bestFit="1" customWidth="1"/>
    <col min="6666" max="6666" width="8.7109375" style="1" bestFit="1" customWidth="1"/>
    <col min="6667" max="6667" width="12.85546875" style="1" bestFit="1" customWidth="1"/>
    <col min="6668" max="6668" width="7.7109375" style="1" bestFit="1" customWidth="1"/>
    <col min="6669" max="6669" width="11.5703125" style="1" bestFit="1" customWidth="1"/>
    <col min="6670" max="6670" width="9.5703125" style="1" bestFit="1" customWidth="1"/>
    <col min="6671" max="6912" width="11.42578125" style="1"/>
    <col min="6913" max="6913" width="6.140625" style="1" bestFit="1" customWidth="1"/>
    <col min="6914" max="6914" width="27.140625" style="1" bestFit="1" customWidth="1"/>
    <col min="6915" max="6915" width="14.85546875" style="1" bestFit="1" customWidth="1"/>
    <col min="6916" max="6916" width="13.85546875" style="1" bestFit="1" customWidth="1"/>
    <col min="6917" max="6917" width="14.85546875" style="1" bestFit="1" customWidth="1"/>
    <col min="6918" max="6918" width="13.85546875" style="1" customWidth="1"/>
    <col min="6919" max="6919" width="14.85546875" style="1" bestFit="1" customWidth="1"/>
    <col min="6920" max="6920" width="9.42578125" style="1" bestFit="1" customWidth="1"/>
    <col min="6921" max="6921" width="7.7109375" style="1" bestFit="1" customWidth="1"/>
    <col min="6922" max="6922" width="8.7109375" style="1" bestFit="1" customWidth="1"/>
    <col min="6923" max="6923" width="12.85546875" style="1" bestFit="1" customWidth="1"/>
    <col min="6924" max="6924" width="7.7109375" style="1" bestFit="1" customWidth="1"/>
    <col min="6925" max="6925" width="11.5703125" style="1" bestFit="1" customWidth="1"/>
    <col min="6926" max="6926" width="9.5703125" style="1" bestFit="1" customWidth="1"/>
    <col min="6927" max="7168" width="11.42578125" style="1"/>
    <col min="7169" max="7169" width="6.140625" style="1" bestFit="1" customWidth="1"/>
    <col min="7170" max="7170" width="27.140625" style="1" bestFit="1" customWidth="1"/>
    <col min="7171" max="7171" width="14.85546875" style="1" bestFit="1" customWidth="1"/>
    <col min="7172" max="7172" width="13.85546875" style="1" bestFit="1" customWidth="1"/>
    <col min="7173" max="7173" width="14.85546875" style="1" bestFit="1" customWidth="1"/>
    <col min="7174" max="7174" width="13.85546875" style="1" customWidth="1"/>
    <col min="7175" max="7175" width="14.85546875" style="1" bestFit="1" customWidth="1"/>
    <col min="7176" max="7176" width="9.42578125" style="1" bestFit="1" customWidth="1"/>
    <col min="7177" max="7177" width="7.7109375" style="1" bestFit="1" customWidth="1"/>
    <col min="7178" max="7178" width="8.7109375" style="1" bestFit="1" customWidth="1"/>
    <col min="7179" max="7179" width="12.85546875" style="1" bestFit="1" customWidth="1"/>
    <col min="7180" max="7180" width="7.7109375" style="1" bestFit="1" customWidth="1"/>
    <col min="7181" max="7181" width="11.5703125" style="1" bestFit="1" customWidth="1"/>
    <col min="7182" max="7182" width="9.5703125" style="1" bestFit="1" customWidth="1"/>
    <col min="7183" max="7424" width="11.42578125" style="1"/>
    <col min="7425" max="7425" width="6.140625" style="1" bestFit="1" customWidth="1"/>
    <col min="7426" max="7426" width="27.140625" style="1" bestFit="1" customWidth="1"/>
    <col min="7427" max="7427" width="14.85546875" style="1" bestFit="1" customWidth="1"/>
    <col min="7428" max="7428" width="13.85546875" style="1" bestFit="1" customWidth="1"/>
    <col min="7429" max="7429" width="14.85546875" style="1" bestFit="1" customWidth="1"/>
    <col min="7430" max="7430" width="13.85546875" style="1" customWidth="1"/>
    <col min="7431" max="7431" width="14.85546875" style="1" bestFit="1" customWidth="1"/>
    <col min="7432" max="7432" width="9.42578125" style="1" bestFit="1" customWidth="1"/>
    <col min="7433" max="7433" width="7.7109375" style="1" bestFit="1" customWidth="1"/>
    <col min="7434" max="7434" width="8.7109375" style="1" bestFit="1" customWidth="1"/>
    <col min="7435" max="7435" width="12.85546875" style="1" bestFit="1" customWidth="1"/>
    <col min="7436" max="7436" width="7.7109375" style="1" bestFit="1" customWidth="1"/>
    <col min="7437" max="7437" width="11.5703125" style="1" bestFit="1" customWidth="1"/>
    <col min="7438" max="7438" width="9.5703125" style="1" bestFit="1" customWidth="1"/>
    <col min="7439" max="7680" width="11.42578125" style="1"/>
    <col min="7681" max="7681" width="6.140625" style="1" bestFit="1" customWidth="1"/>
    <col min="7682" max="7682" width="27.140625" style="1" bestFit="1" customWidth="1"/>
    <col min="7683" max="7683" width="14.85546875" style="1" bestFit="1" customWidth="1"/>
    <col min="7684" max="7684" width="13.85546875" style="1" bestFit="1" customWidth="1"/>
    <col min="7685" max="7685" width="14.85546875" style="1" bestFit="1" customWidth="1"/>
    <col min="7686" max="7686" width="13.85546875" style="1" customWidth="1"/>
    <col min="7687" max="7687" width="14.85546875" style="1" bestFit="1" customWidth="1"/>
    <col min="7688" max="7688" width="9.42578125" style="1" bestFit="1" customWidth="1"/>
    <col min="7689" max="7689" width="7.7109375" style="1" bestFit="1" customWidth="1"/>
    <col min="7690" max="7690" width="8.7109375" style="1" bestFit="1" customWidth="1"/>
    <col min="7691" max="7691" width="12.85546875" style="1" bestFit="1" customWidth="1"/>
    <col min="7692" max="7692" width="7.7109375" style="1" bestFit="1" customWidth="1"/>
    <col min="7693" max="7693" width="11.5703125" style="1" bestFit="1" customWidth="1"/>
    <col min="7694" max="7694" width="9.5703125" style="1" bestFit="1" customWidth="1"/>
    <col min="7695" max="7936" width="11.42578125" style="1"/>
    <col min="7937" max="7937" width="6.140625" style="1" bestFit="1" customWidth="1"/>
    <col min="7938" max="7938" width="27.140625" style="1" bestFit="1" customWidth="1"/>
    <col min="7939" max="7939" width="14.85546875" style="1" bestFit="1" customWidth="1"/>
    <col min="7940" max="7940" width="13.85546875" style="1" bestFit="1" customWidth="1"/>
    <col min="7941" max="7941" width="14.85546875" style="1" bestFit="1" customWidth="1"/>
    <col min="7942" max="7942" width="13.85546875" style="1" customWidth="1"/>
    <col min="7943" max="7943" width="14.85546875" style="1" bestFit="1" customWidth="1"/>
    <col min="7944" max="7944" width="9.42578125" style="1" bestFit="1" customWidth="1"/>
    <col min="7945" max="7945" width="7.7109375" style="1" bestFit="1" customWidth="1"/>
    <col min="7946" max="7946" width="8.7109375" style="1" bestFit="1" customWidth="1"/>
    <col min="7947" max="7947" width="12.85546875" style="1" bestFit="1" customWidth="1"/>
    <col min="7948" max="7948" width="7.7109375" style="1" bestFit="1" customWidth="1"/>
    <col min="7949" max="7949" width="11.5703125" style="1" bestFit="1" customWidth="1"/>
    <col min="7950" max="7950" width="9.5703125" style="1" bestFit="1" customWidth="1"/>
    <col min="7951" max="8192" width="11.42578125" style="1"/>
    <col min="8193" max="8193" width="6.140625" style="1" bestFit="1" customWidth="1"/>
    <col min="8194" max="8194" width="27.140625" style="1" bestFit="1" customWidth="1"/>
    <col min="8195" max="8195" width="14.85546875" style="1" bestFit="1" customWidth="1"/>
    <col min="8196" max="8196" width="13.85546875" style="1" bestFit="1" customWidth="1"/>
    <col min="8197" max="8197" width="14.85546875" style="1" bestFit="1" customWidth="1"/>
    <col min="8198" max="8198" width="13.85546875" style="1" customWidth="1"/>
    <col min="8199" max="8199" width="14.85546875" style="1" bestFit="1" customWidth="1"/>
    <col min="8200" max="8200" width="9.42578125" style="1" bestFit="1" customWidth="1"/>
    <col min="8201" max="8201" width="7.7109375" style="1" bestFit="1" customWidth="1"/>
    <col min="8202" max="8202" width="8.7109375" style="1" bestFit="1" customWidth="1"/>
    <col min="8203" max="8203" width="12.85546875" style="1" bestFit="1" customWidth="1"/>
    <col min="8204" max="8204" width="7.7109375" style="1" bestFit="1" customWidth="1"/>
    <col min="8205" max="8205" width="11.5703125" style="1" bestFit="1" customWidth="1"/>
    <col min="8206" max="8206" width="9.5703125" style="1" bestFit="1" customWidth="1"/>
    <col min="8207" max="8448" width="11.42578125" style="1"/>
    <col min="8449" max="8449" width="6.140625" style="1" bestFit="1" customWidth="1"/>
    <col min="8450" max="8450" width="27.140625" style="1" bestFit="1" customWidth="1"/>
    <col min="8451" max="8451" width="14.85546875" style="1" bestFit="1" customWidth="1"/>
    <col min="8452" max="8452" width="13.85546875" style="1" bestFit="1" customWidth="1"/>
    <col min="8453" max="8453" width="14.85546875" style="1" bestFit="1" customWidth="1"/>
    <col min="8454" max="8454" width="13.85546875" style="1" customWidth="1"/>
    <col min="8455" max="8455" width="14.85546875" style="1" bestFit="1" customWidth="1"/>
    <col min="8456" max="8456" width="9.42578125" style="1" bestFit="1" customWidth="1"/>
    <col min="8457" max="8457" width="7.7109375" style="1" bestFit="1" customWidth="1"/>
    <col min="8458" max="8458" width="8.7109375" style="1" bestFit="1" customWidth="1"/>
    <col min="8459" max="8459" width="12.85546875" style="1" bestFit="1" customWidth="1"/>
    <col min="8460" max="8460" width="7.7109375" style="1" bestFit="1" customWidth="1"/>
    <col min="8461" max="8461" width="11.5703125" style="1" bestFit="1" customWidth="1"/>
    <col min="8462" max="8462" width="9.5703125" style="1" bestFit="1" customWidth="1"/>
    <col min="8463" max="8704" width="11.42578125" style="1"/>
    <col min="8705" max="8705" width="6.140625" style="1" bestFit="1" customWidth="1"/>
    <col min="8706" max="8706" width="27.140625" style="1" bestFit="1" customWidth="1"/>
    <col min="8707" max="8707" width="14.85546875" style="1" bestFit="1" customWidth="1"/>
    <col min="8708" max="8708" width="13.85546875" style="1" bestFit="1" customWidth="1"/>
    <col min="8709" max="8709" width="14.85546875" style="1" bestFit="1" customWidth="1"/>
    <col min="8710" max="8710" width="13.85546875" style="1" customWidth="1"/>
    <col min="8711" max="8711" width="14.85546875" style="1" bestFit="1" customWidth="1"/>
    <col min="8712" max="8712" width="9.42578125" style="1" bestFit="1" customWidth="1"/>
    <col min="8713" max="8713" width="7.7109375" style="1" bestFit="1" customWidth="1"/>
    <col min="8714" max="8714" width="8.7109375" style="1" bestFit="1" customWidth="1"/>
    <col min="8715" max="8715" width="12.85546875" style="1" bestFit="1" customWidth="1"/>
    <col min="8716" max="8716" width="7.7109375" style="1" bestFit="1" customWidth="1"/>
    <col min="8717" max="8717" width="11.5703125" style="1" bestFit="1" customWidth="1"/>
    <col min="8718" max="8718" width="9.5703125" style="1" bestFit="1" customWidth="1"/>
    <col min="8719" max="8960" width="11.42578125" style="1"/>
    <col min="8961" max="8961" width="6.140625" style="1" bestFit="1" customWidth="1"/>
    <col min="8962" max="8962" width="27.140625" style="1" bestFit="1" customWidth="1"/>
    <col min="8963" max="8963" width="14.85546875" style="1" bestFit="1" customWidth="1"/>
    <col min="8964" max="8964" width="13.85546875" style="1" bestFit="1" customWidth="1"/>
    <col min="8965" max="8965" width="14.85546875" style="1" bestFit="1" customWidth="1"/>
    <col min="8966" max="8966" width="13.85546875" style="1" customWidth="1"/>
    <col min="8967" max="8967" width="14.85546875" style="1" bestFit="1" customWidth="1"/>
    <col min="8968" max="8968" width="9.42578125" style="1" bestFit="1" customWidth="1"/>
    <col min="8969" max="8969" width="7.7109375" style="1" bestFit="1" customWidth="1"/>
    <col min="8970" max="8970" width="8.7109375" style="1" bestFit="1" customWidth="1"/>
    <col min="8971" max="8971" width="12.85546875" style="1" bestFit="1" customWidth="1"/>
    <col min="8972" max="8972" width="7.7109375" style="1" bestFit="1" customWidth="1"/>
    <col min="8973" max="8973" width="11.5703125" style="1" bestFit="1" customWidth="1"/>
    <col min="8974" max="8974" width="9.5703125" style="1" bestFit="1" customWidth="1"/>
    <col min="8975" max="9216" width="11.42578125" style="1"/>
    <col min="9217" max="9217" width="6.140625" style="1" bestFit="1" customWidth="1"/>
    <col min="9218" max="9218" width="27.140625" style="1" bestFit="1" customWidth="1"/>
    <col min="9219" max="9219" width="14.85546875" style="1" bestFit="1" customWidth="1"/>
    <col min="9220" max="9220" width="13.85546875" style="1" bestFit="1" customWidth="1"/>
    <col min="9221" max="9221" width="14.85546875" style="1" bestFit="1" customWidth="1"/>
    <col min="9222" max="9222" width="13.85546875" style="1" customWidth="1"/>
    <col min="9223" max="9223" width="14.85546875" style="1" bestFit="1" customWidth="1"/>
    <col min="9224" max="9224" width="9.42578125" style="1" bestFit="1" customWidth="1"/>
    <col min="9225" max="9225" width="7.7109375" style="1" bestFit="1" customWidth="1"/>
    <col min="9226" max="9226" width="8.7109375" style="1" bestFit="1" customWidth="1"/>
    <col min="9227" max="9227" width="12.85546875" style="1" bestFit="1" customWidth="1"/>
    <col min="9228" max="9228" width="7.7109375" style="1" bestFit="1" customWidth="1"/>
    <col min="9229" max="9229" width="11.5703125" style="1" bestFit="1" customWidth="1"/>
    <col min="9230" max="9230" width="9.5703125" style="1" bestFit="1" customWidth="1"/>
    <col min="9231" max="9472" width="11.42578125" style="1"/>
    <col min="9473" max="9473" width="6.140625" style="1" bestFit="1" customWidth="1"/>
    <col min="9474" max="9474" width="27.140625" style="1" bestFit="1" customWidth="1"/>
    <col min="9475" max="9475" width="14.85546875" style="1" bestFit="1" customWidth="1"/>
    <col min="9476" max="9476" width="13.85546875" style="1" bestFit="1" customWidth="1"/>
    <col min="9477" max="9477" width="14.85546875" style="1" bestFit="1" customWidth="1"/>
    <col min="9478" max="9478" width="13.85546875" style="1" customWidth="1"/>
    <col min="9479" max="9479" width="14.85546875" style="1" bestFit="1" customWidth="1"/>
    <col min="9480" max="9480" width="9.42578125" style="1" bestFit="1" customWidth="1"/>
    <col min="9481" max="9481" width="7.7109375" style="1" bestFit="1" customWidth="1"/>
    <col min="9482" max="9482" width="8.7109375" style="1" bestFit="1" customWidth="1"/>
    <col min="9483" max="9483" width="12.85546875" style="1" bestFit="1" customWidth="1"/>
    <col min="9484" max="9484" width="7.7109375" style="1" bestFit="1" customWidth="1"/>
    <col min="9485" max="9485" width="11.5703125" style="1" bestFit="1" customWidth="1"/>
    <col min="9486" max="9486" width="9.5703125" style="1" bestFit="1" customWidth="1"/>
    <col min="9487" max="9728" width="11.42578125" style="1"/>
    <col min="9729" max="9729" width="6.140625" style="1" bestFit="1" customWidth="1"/>
    <col min="9730" max="9730" width="27.140625" style="1" bestFit="1" customWidth="1"/>
    <col min="9731" max="9731" width="14.85546875" style="1" bestFit="1" customWidth="1"/>
    <col min="9732" max="9732" width="13.85546875" style="1" bestFit="1" customWidth="1"/>
    <col min="9733" max="9733" width="14.85546875" style="1" bestFit="1" customWidth="1"/>
    <col min="9734" max="9734" width="13.85546875" style="1" customWidth="1"/>
    <col min="9735" max="9735" width="14.85546875" style="1" bestFit="1" customWidth="1"/>
    <col min="9736" max="9736" width="9.42578125" style="1" bestFit="1" customWidth="1"/>
    <col min="9737" max="9737" width="7.7109375" style="1" bestFit="1" customWidth="1"/>
    <col min="9738" max="9738" width="8.7109375" style="1" bestFit="1" customWidth="1"/>
    <col min="9739" max="9739" width="12.85546875" style="1" bestFit="1" customWidth="1"/>
    <col min="9740" max="9740" width="7.7109375" style="1" bestFit="1" customWidth="1"/>
    <col min="9741" max="9741" width="11.5703125" style="1" bestFit="1" customWidth="1"/>
    <col min="9742" max="9742" width="9.5703125" style="1" bestFit="1" customWidth="1"/>
    <col min="9743" max="9984" width="11.42578125" style="1"/>
    <col min="9985" max="9985" width="6.140625" style="1" bestFit="1" customWidth="1"/>
    <col min="9986" max="9986" width="27.140625" style="1" bestFit="1" customWidth="1"/>
    <col min="9987" max="9987" width="14.85546875" style="1" bestFit="1" customWidth="1"/>
    <col min="9988" max="9988" width="13.85546875" style="1" bestFit="1" customWidth="1"/>
    <col min="9989" max="9989" width="14.85546875" style="1" bestFit="1" customWidth="1"/>
    <col min="9990" max="9990" width="13.85546875" style="1" customWidth="1"/>
    <col min="9991" max="9991" width="14.85546875" style="1" bestFit="1" customWidth="1"/>
    <col min="9992" max="9992" width="9.42578125" style="1" bestFit="1" customWidth="1"/>
    <col min="9993" max="9993" width="7.7109375" style="1" bestFit="1" customWidth="1"/>
    <col min="9994" max="9994" width="8.7109375" style="1" bestFit="1" customWidth="1"/>
    <col min="9995" max="9995" width="12.85546875" style="1" bestFit="1" customWidth="1"/>
    <col min="9996" max="9996" width="7.7109375" style="1" bestFit="1" customWidth="1"/>
    <col min="9997" max="9997" width="11.5703125" style="1" bestFit="1" customWidth="1"/>
    <col min="9998" max="9998" width="9.5703125" style="1" bestFit="1" customWidth="1"/>
    <col min="9999" max="10240" width="11.42578125" style="1"/>
    <col min="10241" max="10241" width="6.140625" style="1" bestFit="1" customWidth="1"/>
    <col min="10242" max="10242" width="27.140625" style="1" bestFit="1" customWidth="1"/>
    <col min="10243" max="10243" width="14.85546875" style="1" bestFit="1" customWidth="1"/>
    <col min="10244" max="10244" width="13.85546875" style="1" bestFit="1" customWidth="1"/>
    <col min="10245" max="10245" width="14.85546875" style="1" bestFit="1" customWidth="1"/>
    <col min="10246" max="10246" width="13.85546875" style="1" customWidth="1"/>
    <col min="10247" max="10247" width="14.85546875" style="1" bestFit="1" customWidth="1"/>
    <col min="10248" max="10248" width="9.42578125" style="1" bestFit="1" customWidth="1"/>
    <col min="10249" max="10249" width="7.7109375" style="1" bestFit="1" customWidth="1"/>
    <col min="10250" max="10250" width="8.7109375" style="1" bestFit="1" customWidth="1"/>
    <col min="10251" max="10251" width="12.85546875" style="1" bestFit="1" customWidth="1"/>
    <col min="10252" max="10252" width="7.7109375" style="1" bestFit="1" customWidth="1"/>
    <col min="10253" max="10253" width="11.5703125" style="1" bestFit="1" customWidth="1"/>
    <col min="10254" max="10254" width="9.5703125" style="1" bestFit="1" customWidth="1"/>
    <col min="10255" max="10496" width="11.42578125" style="1"/>
    <col min="10497" max="10497" width="6.140625" style="1" bestFit="1" customWidth="1"/>
    <col min="10498" max="10498" width="27.140625" style="1" bestFit="1" customWidth="1"/>
    <col min="10499" max="10499" width="14.85546875" style="1" bestFit="1" customWidth="1"/>
    <col min="10500" max="10500" width="13.85546875" style="1" bestFit="1" customWidth="1"/>
    <col min="10501" max="10501" width="14.85546875" style="1" bestFit="1" customWidth="1"/>
    <col min="10502" max="10502" width="13.85546875" style="1" customWidth="1"/>
    <col min="10503" max="10503" width="14.85546875" style="1" bestFit="1" customWidth="1"/>
    <col min="10504" max="10504" width="9.42578125" style="1" bestFit="1" customWidth="1"/>
    <col min="10505" max="10505" width="7.7109375" style="1" bestFit="1" customWidth="1"/>
    <col min="10506" max="10506" width="8.7109375" style="1" bestFit="1" customWidth="1"/>
    <col min="10507" max="10507" width="12.85546875" style="1" bestFit="1" customWidth="1"/>
    <col min="10508" max="10508" width="7.7109375" style="1" bestFit="1" customWidth="1"/>
    <col min="10509" max="10509" width="11.5703125" style="1" bestFit="1" customWidth="1"/>
    <col min="10510" max="10510" width="9.5703125" style="1" bestFit="1" customWidth="1"/>
    <col min="10511" max="10752" width="11.42578125" style="1"/>
    <col min="10753" max="10753" width="6.140625" style="1" bestFit="1" customWidth="1"/>
    <col min="10754" max="10754" width="27.140625" style="1" bestFit="1" customWidth="1"/>
    <col min="10755" max="10755" width="14.85546875" style="1" bestFit="1" customWidth="1"/>
    <col min="10756" max="10756" width="13.85546875" style="1" bestFit="1" customWidth="1"/>
    <col min="10757" max="10757" width="14.85546875" style="1" bestFit="1" customWidth="1"/>
    <col min="10758" max="10758" width="13.85546875" style="1" customWidth="1"/>
    <col min="10759" max="10759" width="14.85546875" style="1" bestFit="1" customWidth="1"/>
    <col min="10760" max="10760" width="9.42578125" style="1" bestFit="1" customWidth="1"/>
    <col min="10761" max="10761" width="7.7109375" style="1" bestFit="1" customWidth="1"/>
    <col min="10762" max="10762" width="8.7109375" style="1" bestFit="1" customWidth="1"/>
    <col min="10763" max="10763" width="12.85546875" style="1" bestFit="1" customWidth="1"/>
    <col min="10764" max="10764" width="7.7109375" style="1" bestFit="1" customWidth="1"/>
    <col min="10765" max="10765" width="11.5703125" style="1" bestFit="1" customWidth="1"/>
    <col min="10766" max="10766" width="9.5703125" style="1" bestFit="1" customWidth="1"/>
    <col min="10767" max="11008" width="11.42578125" style="1"/>
    <col min="11009" max="11009" width="6.140625" style="1" bestFit="1" customWidth="1"/>
    <col min="11010" max="11010" width="27.140625" style="1" bestFit="1" customWidth="1"/>
    <col min="11011" max="11011" width="14.85546875" style="1" bestFit="1" customWidth="1"/>
    <col min="11012" max="11012" width="13.85546875" style="1" bestFit="1" customWidth="1"/>
    <col min="11013" max="11013" width="14.85546875" style="1" bestFit="1" customWidth="1"/>
    <col min="11014" max="11014" width="13.85546875" style="1" customWidth="1"/>
    <col min="11015" max="11015" width="14.85546875" style="1" bestFit="1" customWidth="1"/>
    <col min="11016" max="11016" width="9.42578125" style="1" bestFit="1" customWidth="1"/>
    <col min="11017" max="11017" width="7.7109375" style="1" bestFit="1" customWidth="1"/>
    <col min="11018" max="11018" width="8.7109375" style="1" bestFit="1" customWidth="1"/>
    <col min="11019" max="11019" width="12.85546875" style="1" bestFit="1" customWidth="1"/>
    <col min="11020" max="11020" width="7.7109375" style="1" bestFit="1" customWidth="1"/>
    <col min="11021" max="11021" width="11.5703125" style="1" bestFit="1" customWidth="1"/>
    <col min="11022" max="11022" width="9.5703125" style="1" bestFit="1" customWidth="1"/>
    <col min="11023" max="11264" width="11.42578125" style="1"/>
    <col min="11265" max="11265" width="6.140625" style="1" bestFit="1" customWidth="1"/>
    <col min="11266" max="11266" width="27.140625" style="1" bestFit="1" customWidth="1"/>
    <col min="11267" max="11267" width="14.85546875" style="1" bestFit="1" customWidth="1"/>
    <col min="11268" max="11268" width="13.85546875" style="1" bestFit="1" customWidth="1"/>
    <col min="11269" max="11269" width="14.85546875" style="1" bestFit="1" customWidth="1"/>
    <col min="11270" max="11270" width="13.85546875" style="1" customWidth="1"/>
    <col min="11271" max="11271" width="14.85546875" style="1" bestFit="1" customWidth="1"/>
    <col min="11272" max="11272" width="9.42578125" style="1" bestFit="1" customWidth="1"/>
    <col min="11273" max="11273" width="7.7109375" style="1" bestFit="1" customWidth="1"/>
    <col min="11274" max="11274" width="8.7109375" style="1" bestFit="1" customWidth="1"/>
    <col min="11275" max="11275" width="12.85546875" style="1" bestFit="1" customWidth="1"/>
    <col min="11276" max="11276" width="7.7109375" style="1" bestFit="1" customWidth="1"/>
    <col min="11277" max="11277" width="11.5703125" style="1" bestFit="1" customWidth="1"/>
    <col min="11278" max="11278" width="9.5703125" style="1" bestFit="1" customWidth="1"/>
    <col min="11279" max="11520" width="11.42578125" style="1"/>
    <col min="11521" max="11521" width="6.140625" style="1" bestFit="1" customWidth="1"/>
    <col min="11522" max="11522" width="27.140625" style="1" bestFit="1" customWidth="1"/>
    <col min="11523" max="11523" width="14.85546875" style="1" bestFit="1" customWidth="1"/>
    <col min="11524" max="11524" width="13.85546875" style="1" bestFit="1" customWidth="1"/>
    <col min="11525" max="11525" width="14.85546875" style="1" bestFit="1" customWidth="1"/>
    <col min="11526" max="11526" width="13.85546875" style="1" customWidth="1"/>
    <col min="11527" max="11527" width="14.85546875" style="1" bestFit="1" customWidth="1"/>
    <col min="11528" max="11528" width="9.42578125" style="1" bestFit="1" customWidth="1"/>
    <col min="11529" max="11529" width="7.7109375" style="1" bestFit="1" customWidth="1"/>
    <col min="11530" max="11530" width="8.7109375" style="1" bestFit="1" customWidth="1"/>
    <col min="11531" max="11531" width="12.85546875" style="1" bestFit="1" customWidth="1"/>
    <col min="11532" max="11532" width="7.7109375" style="1" bestFit="1" customWidth="1"/>
    <col min="11533" max="11533" width="11.5703125" style="1" bestFit="1" customWidth="1"/>
    <col min="11534" max="11534" width="9.5703125" style="1" bestFit="1" customWidth="1"/>
    <col min="11535" max="11776" width="11.42578125" style="1"/>
    <col min="11777" max="11777" width="6.140625" style="1" bestFit="1" customWidth="1"/>
    <col min="11778" max="11778" width="27.140625" style="1" bestFit="1" customWidth="1"/>
    <col min="11779" max="11779" width="14.85546875" style="1" bestFit="1" customWidth="1"/>
    <col min="11780" max="11780" width="13.85546875" style="1" bestFit="1" customWidth="1"/>
    <col min="11781" max="11781" width="14.85546875" style="1" bestFit="1" customWidth="1"/>
    <col min="11782" max="11782" width="13.85546875" style="1" customWidth="1"/>
    <col min="11783" max="11783" width="14.85546875" style="1" bestFit="1" customWidth="1"/>
    <col min="11784" max="11784" width="9.42578125" style="1" bestFit="1" customWidth="1"/>
    <col min="11785" max="11785" width="7.7109375" style="1" bestFit="1" customWidth="1"/>
    <col min="11786" max="11786" width="8.7109375" style="1" bestFit="1" customWidth="1"/>
    <col min="11787" max="11787" width="12.85546875" style="1" bestFit="1" customWidth="1"/>
    <col min="11788" max="11788" width="7.7109375" style="1" bestFit="1" customWidth="1"/>
    <col min="11789" max="11789" width="11.5703125" style="1" bestFit="1" customWidth="1"/>
    <col min="11790" max="11790" width="9.5703125" style="1" bestFit="1" customWidth="1"/>
    <col min="11791" max="12032" width="11.42578125" style="1"/>
    <col min="12033" max="12033" width="6.140625" style="1" bestFit="1" customWidth="1"/>
    <col min="12034" max="12034" width="27.140625" style="1" bestFit="1" customWidth="1"/>
    <col min="12035" max="12035" width="14.85546875" style="1" bestFit="1" customWidth="1"/>
    <col min="12036" max="12036" width="13.85546875" style="1" bestFit="1" customWidth="1"/>
    <col min="12037" max="12037" width="14.85546875" style="1" bestFit="1" customWidth="1"/>
    <col min="12038" max="12038" width="13.85546875" style="1" customWidth="1"/>
    <col min="12039" max="12039" width="14.85546875" style="1" bestFit="1" customWidth="1"/>
    <col min="12040" max="12040" width="9.42578125" style="1" bestFit="1" customWidth="1"/>
    <col min="12041" max="12041" width="7.7109375" style="1" bestFit="1" customWidth="1"/>
    <col min="12042" max="12042" width="8.7109375" style="1" bestFit="1" customWidth="1"/>
    <col min="12043" max="12043" width="12.85546875" style="1" bestFit="1" customWidth="1"/>
    <col min="12044" max="12044" width="7.7109375" style="1" bestFit="1" customWidth="1"/>
    <col min="12045" max="12045" width="11.5703125" style="1" bestFit="1" customWidth="1"/>
    <col min="12046" max="12046" width="9.5703125" style="1" bestFit="1" customWidth="1"/>
    <col min="12047" max="12288" width="11.42578125" style="1"/>
    <col min="12289" max="12289" width="6.140625" style="1" bestFit="1" customWidth="1"/>
    <col min="12290" max="12290" width="27.140625" style="1" bestFit="1" customWidth="1"/>
    <col min="12291" max="12291" width="14.85546875" style="1" bestFit="1" customWidth="1"/>
    <col min="12292" max="12292" width="13.85546875" style="1" bestFit="1" customWidth="1"/>
    <col min="12293" max="12293" width="14.85546875" style="1" bestFit="1" customWidth="1"/>
    <col min="12294" max="12294" width="13.85546875" style="1" customWidth="1"/>
    <col min="12295" max="12295" width="14.85546875" style="1" bestFit="1" customWidth="1"/>
    <col min="12296" max="12296" width="9.42578125" style="1" bestFit="1" customWidth="1"/>
    <col min="12297" max="12297" width="7.7109375" style="1" bestFit="1" customWidth="1"/>
    <col min="12298" max="12298" width="8.7109375" style="1" bestFit="1" customWidth="1"/>
    <col min="12299" max="12299" width="12.85546875" style="1" bestFit="1" customWidth="1"/>
    <col min="12300" max="12300" width="7.7109375" style="1" bestFit="1" customWidth="1"/>
    <col min="12301" max="12301" width="11.5703125" style="1" bestFit="1" customWidth="1"/>
    <col min="12302" max="12302" width="9.5703125" style="1" bestFit="1" customWidth="1"/>
    <col min="12303" max="12544" width="11.42578125" style="1"/>
    <col min="12545" max="12545" width="6.140625" style="1" bestFit="1" customWidth="1"/>
    <col min="12546" max="12546" width="27.140625" style="1" bestFit="1" customWidth="1"/>
    <col min="12547" max="12547" width="14.85546875" style="1" bestFit="1" customWidth="1"/>
    <col min="12548" max="12548" width="13.85546875" style="1" bestFit="1" customWidth="1"/>
    <col min="12549" max="12549" width="14.85546875" style="1" bestFit="1" customWidth="1"/>
    <col min="12550" max="12550" width="13.85546875" style="1" customWidth="1"/>
    <col min="12551" max="12551" width="14.85546875" style="1" bestFit="1" customWidth="1"/>
    <col min="12552" max="12552" width="9.42578125" style="1" bestFit="1" customWidth="1"/>
    <col min="12553" max="12553" width="7.7109375" style="1" bestFit="1" customWidth="1"/>
    <col min="12554" max="12554" width="8.7109375" style="1" bestFit="1" customWidth="1"/>
    <col min="12555" max="12555" width="12.85546875" style="1" bestFit="1" customWidth="1"/>
    <col min="12556" max="12556" width="7.7109375" style="1" bestFit="1" customWidth="1"/>
    <col min="12557" max="12557" width="11.5703125" style="1" bestFit="1" customWidth="1"/>
    <col min="12558" max="12558" width="9.5703125" style="1" bestFit="1" customWidth="1"/>
    <col min="12559" max="12800" width="11.42578125" style="1"/>
    <col min="12801" max="12801" width="6.140625" style="1" bestFit="1" customWidth="1"/>
    <col min="12802" max="12802" width="27.140625" style="1" bestFit="1" customWidth="1"/>
    <col min="12803" max="12803" width="14.85546875" style="1" bestFit="1" customWidth="1"/>
    <col min="12804" max="12804" width="13.85546875" style="1" bestFit="1" customWidth="1"/>
    <col min="12805" max="12805" width="14.85546875" style="1" bestFit="1" customWidth="1"/>
    <col min="12806" max="12806" width="13.85546875" style="1" customWidth="1"/>
    <col min="12807" max="12807" width="14.85546875" style="1" bestFit="1" customWidth="1"/>
    <col min="12808" max="12808" width="9.42578125" style="1" bestFit="1" customWidth="1"/>
    <col min="12809" max="12809" width="7.7109375" style="1" bestFit="1" customWidth="1"/>
    <col min="12810" max="12810" width="8.7109375" style="1" bestFit="1" customWidth="1"/>
    <col min="12811" max="12811" width="12.85546875" style="1" bestFit="1" customWidth="1"/>
    <col min="12812" max="12812" width="7.7109375" style="1" bestFit="1" customWidth="1"/>
    <col min="12813" max="12813" width="11.5703125" style="1" bestFit="1" customWidth="1"/>
    <col min="12814" max="12814" width="9.5703125" style="1" bestFit="1" customWidth="1"/>
    <col min="12815" max="13056" width="11.42578125" style="1"/>
    <col min="13057" max="13057" width="6.140625" style="1" bestFit="1" customWidth="1"/>
    <col min="13058" max="13058" width="27.140625" style="1" bestFit="1" customWidth="1"/>
    <col min="13059" max="13059" width="14.85546875" style="1" bestFit="1" customWidth="1"/>
    <col min="13060" max="13060" width="13.85546875" style="1" bestFit="1" customWidth="1"/>
    <col min="13061" max="13061" width="14.85546875" style="1" bestFit="1" customWidth="1"/>
    <col min="13062" max="13062" width="13.85546875" style="1" customWidth="1"/>
    <col min="13063" max="13063" width="14.85546875" style="1" bestFit="1" customWidth="1"/>
    <col min="13064" max="13064" width="9.42578125" style="1" bestFit="1" customWidth="1"/>
    <col min="13065" max="13065" width="7.7109375" style="1" bestFit="1" customWidth="1"/>
    <col min="13066" max="13066" width="8.7109375" style="1" bestFit="1" customWidth="1"/>
    <col min="13067" max="13067" width="12.85546875" style="1" bestFit="1" customWidth="1"/>
    <col min="13068" max="13068" width="7.7109375" style="1" bestFit="1" customWidth="1"/>
    <col min="13069" max="13069" width="11.5703125" style="1" bestFit="1" customWidth="1"/>
    <col min="13070" max="13070" width="9.5703125" style="1" bestFit="1" customWidth="1"/>
    <col min="13071" max="13312" width="11.42578125" style="1"/>
    <col min="13313" max="13313" width="6.140625" style="1" bestFit="1" customWidth="1"/>
    <col min="13314" max="13314" width="27.140625" style="1" bestFit="1" customWidth="1"/>
    <col min="13315" max="13315" width="14.85546875" style="1" bestFit="1" customWidth="1"/>
    <col min="13316" max="13316" width="13.85546875" style="1" bestFit="1" customWidth="1"/>
    <col min="13317" max="13317" width="14.85546875" style="1" bestFit="1" customWidth="1"/>
    <col min="13318" max="13318" width="13.85546875" style="1" customWidth="1"/>
    <col min="13319" max="13319" width="14.85546875" style="1" bestFit="1" customWidth="1"/>
    <col min="13320" max="13320" width="9.42578125" style="1" bestFit="1" customWidth="1"/>
    <col min="13321" max="13321" width="7.7109375" style="1" bestFit="1" customWidth="1"/>
    <col min="13322" max="13322" width="8.7109375" style="1" bestFit="1" customWidth="1"/>
    <col min="13323" max="13323" width="12.85546875" style="1" bestFit="1" customWidth="1"/>
    <col min="13324" max="13324" width="7.7109375" style="1" bestFit="1" customWidth="1"/>
    <col min="13325" max="13325" width="11.5703125" style="1" bestFit="1" customWidth="1"/>
    <col min="13326" max="13326" width="9.5703125" style="1" bestFit="1" customWidth="1"/>
    <col min="13327" max="13568" width="11.42578125" style="1"/>
    <col min="13569" max="13569" width="6.140625" style="1" bestFit="1" customWidth="1"/>
    <col min="13570" max="13570" width="27.140625" style="1" bestFit="1" customWidth="1"/>
    <col min="13571" max="13571" width="14.85546875" style="1" bestFit="1" customWidth="1"/>
    <col min="13572" max="13572" width="13.85546875" style="1" bestFit="1" customWidth="1"/>
    <col min="13573" max="13573" width="14.85546875" style="1" bestFit="1" customWidth="1"/>
    <col min="13574" max="13574" width="13.85546875" style="1" customWidth="1"/>
    <col min="13575" max="13575" width="14.85546875" style="1" bestFit="1" customWidth="1"/>
    <col min="13576" max="13576" width="9.42578125" style="1" bestFit="1" customWidth="1"/>
    <col min="13577" max="13577" width="7.7109375" style="1" bestFit="1" customWidth="1"/>
    <col min="13578" max="13578" width="8.7109375" style="1" bestFit="1" customWidth="1"/>
    <col min="13579" max="13579" width="12.85546875" style="1" bestFit="1" customWidth="1"/>
    <col min="13580" max="13580" width="7.7109375" style="1" bestFit="1" customWidth="1"/>
    <col min="13581" max="13581" width="11.5703125" style="1" bestFit="1" customWidth="1"/>
    <col min="13582" max="13582" width="9.5703125" style="1" bestFit="1" customWidth="1"/>
    <col min="13583" max="13824" width="11.42578125" style="1"/>
    <col min="13825" max="13825" width="6.140625" style="1" bestFit="1" customWidth="1"/>
    <col min="13826" max="13826" width="27.140625" style="1" bestFit="1" customWidth="1"/>
    <col min="13827" max="13827" width="14.85546875" style="1" bestFit="1" customWidth="1"/>
    <col min="13828" max="13828" width="13.85546875" style="1" bestFit="1" customWidth="1"/>
    <col min="13829" max="13829" width="14.85546875" style="1" bestFit="1" customWidth="1"/>
    <col min="13830" max="13830" width="13.85546875" style="1" customWidth="1"/>
    <col min="13831" max="13831" width="14.85546875" style="1" bestFit="1" customWidth="1"/>
    <col min="13832" max="13832" width="9.42578125" style="1" bestFit="1" customWidth="1"/>
    <col min="13833" max="13833" width="7.7109375" style="1" bestFit="1" customWidth="1"/>
    <col min="13834" max="13834" width="8.7109375" style="1" bestFit="1" customWidth="1"/>
    <col min="13835" max="13835" width="12.85546875" style="1" bestFit="1" customWidth="1"/>
    <col min="13836" max="13836" width="7.7109375" style="1" bestFit="1" customWidth="1"/>
    <col min="13837" max="13837" width="11.5703125" style="1" bestFit="1" customWidth="1"/>
    <col min="13838" max="13838" width="9.5703125" style="1" bestFit="1" customWidth="1"/>
    <col min="13839" max="14080" width="11.42578125" style="1"/>
    <col min="14081" max="14081" width="6.140625" style="1" bestFit="1" customWidth="1"/>
    <col min="14082" max="14082" width="27.140625" style="1" bestFit="1" customWidth="1"/>
    <col min="14083" max="14083" width="14.85546875" style="1" bestFit="1" customWidth="1"/>
    <col min="14084" max="14084" width="13.85546875" style="1" bestFit="1" customWidth="1"/>
    <col min="14085" max="14085" width="14.85546875" style="1" bestFit="1" customWidth="1"/>
    <col min="14086" max="14086" width="13.85546875" style="1" customWidth="1"/>
    <col min="14087" max="14087" width="14.85546875" style="1" bestFit="1" customWidth="1"/>
    <col min="14088" max="14088" width="9.42578125" style="1" bestFit="1" customWidth="1"/>
    <col min="14089" max="14089" width="7.7109375" style="1" bestFit="1" customWidth="1"/>
    <col min="14090" max="14090" width="8.7109375" style="1" bestFit="1" customWidth="1"/>
    <col min="14091" max="14091" width="12.85546875" style="1" bestFit="1" customWidth="1"/>
    <col min="14092" max="14092" width="7.7109375" style="1" bestFit="1" customWidth="1"/>
    <col min="14093" max="14093" width="11.5703125" style="1" bestFit="1" customWidth="1"/>
    <col min="14094" max="14094" width="9.5703125" style="1" bestFit="1" customWidth="1"/>
    <col min="14095" max="14336" width="11.42578125" style="1"/>
    <col min="14337" max="14337" width="6.140625" style="1" bestFit="1" customWidth="1"/>
    <col min="14338" max="14338" width="27.140625" style="1" bestFit="1" customWidth="1"/>
    <col min="14339" max="14339" width="14.85546875" style="1" bestFit="1" customWidth="1"/>
    <col min="14340" max="14340" width="13.85546875" style="1" bestFit="1" customWidth="1"/>
    <col min="14341" max="14341" width="14.85546875" style="1" bestFit="1" customWidth="1"/>
    <col min="14342" max="14342" width="13.85546875" style="1" customWidth="1"/>
    <col min="14343" max="14343" width="14.85546875" style="1" bestFit="1" customWidth="1"/>
    <col min="14344" max="14344" width="9.42578125" style="1" bestFit="1" customWidth="1"/>
    <col min="14345" max="14345" width="7.7109375" style="1" bestFit="1" customWidth="1"/>
    <col min="14346" max="14346" width="8.7109375" style="1" bestFit="1" customWidth="1"/>
    <col min="14347" max="14347" width="12.85546875" style="1" bestFit="1" customWidth="1"/>
    <col min="14348" max="14348" width="7.7109375" style="1" bestFit="1" customWidth="1"/>
    <col min="14349" max="14349" width="11.5703125" style="1" bestFit="1" customWidth="1"/>
    <col min="14350" max="14350" width="9.5703125" style="1" bestFit="1" customWidth="1"/>
    <col min="14351" max="14592" width="11.42578125" style="1"/>
    <col min="14593" max="14593" width="6.140625" style="1" bestFit="1" customWidth="1"/>
    <col min="14594" max="14594" width="27.140625" style="1" bestFit="1" customWidth="1"/>
    <col min="14595" max="14595" width="14.85546875" style="1" bestFit="1" customWidth="1"/>
    <col min="14596" max="14596" width="13.85546875" style="1" bestFit="1" customWidth="1"/>
    <col min="14597" max="14597" width="14.85546875" style="1" bestFit="1" customWidth="1"/>
    <col min="14598" max="14598" width="13.85546875" style="1" customWidth="1"/>
    <col min="14599" max="14599" width="14.85546875" style="1" bestFit="1" customWidth="1"/>
    <col min="14600" max="14600" width="9.42578125" style="1" bestFit="1" customWidth="1"/>
    <col min="14601" max="14601" width="7.7109375" style="1" bestFit="1" customWidth="1"/>
    <col min="14602" max="14602" width="8.7109375" style="1" bestFit="1" customWidth="1"/>
    <col min="14603" max="14603" width="12.85546875" style="1" bestFit="1" customWidth="1"/>
    <col min="14604" max="14604" width="7.7109375" style="1" bestFit="1" customWidth="1"/>
    <col min="14605" max="14605" width="11.5703125" style="1" bestFit="1" customWidth="1"/>
    <col min="14606" max="14606" width="9.5703125" style="1" bestFit="1" customWidth="1"/>
    <col min="14607" max="14848" width="11.42578125" style="1"/>
    <col min="14849" max="14849" width="6.140625" style="1" bestFit="1" customWidth="1"/>
    <col min="14850" max="14850" width="27.140625" style="1" bestFit="1" customWidth="1"/>
    <col min="14851" max="14851" width="14.85546875" style="1" bestFit="1" customWidth="1"/>
    <col min="14852" max="14852" width="13.85546875" style="1" bestFit="1" customWidth="1"/>
    <col min="14853" max="14853" width="14.85546875" style="1" bestFit="1" customWidth="1"/>
    <col min="14854" max="14854" width="13.85546875" style="1" customWidth="1"/>
    <col min="14855" max="14855" width="14.85546875" style="1" bestFit="1" customWidth="1"/>
    <col min="14856" max="14856" width="9.42578125" style="1" bestFit="1" customWidth="1"/>
    <col min="14857" max="14857" width="7.7109375" style="1" bestFit="1" customWidth="1"/>
    <col min="14858" max="14858" width="8.7109375" style="1" bestFit="1" customWidth="1"/>
    <col min="14859" max="14859" width="12.85546875" style="1" bestFit="1" customWidth="1"/>
    <col min="14860" max="14860" width="7.7109375" style="1" bestFit="1" customWidth="1"/>
    <col min="14861" max="14861" width="11.5703125" style="1" bestFit="1" customWidth="1"/>
    <col min="14862" max="14862" width="9.5703125" style="1" bestFit="1" customWidth="1"/>
    <col min="14863" max="15104" width="11.42578125" style="1"/>
    <col min="15105" max="15105" width="6.140625" style="1" bestFit="1" customWidth="1"/>
    <col min="15106" max="15106" width="27.140625" style="1" bestFit="1" customWidth="1"/>
    <col min="15107" max="15107" width="14.85546875" style="1" bestFit="1" customWidth="1"/>
    <col min="15108" max="15108" width="13.85546875" style="1" bestFit="1" customWidth="1"/>
    <col min="15109" max="15109" width="14.85546875" style="1" bestFit="1" customWidth="1"/>
    <col min="15110" max="15110" width="13.85546875" style="1" customWidth="1"/>
    <col min="15111" max="15111" width="14.85546875" style="1" bestFit="1" customWidth="1"/>
    <col min="15112" max="15112" width="9.42578125" style="1" bestFit="1" customWidth="1"/>
    <col min="15113" max="15113" width="7.7109375" style="1" bestFit="1" customWidth="1"/>
    <col min="15114" max="15114" width="8.7109375" style="1" bestFit="1" customWidth="1"/>
    <col min="15115" max="15115" width="12.85546875" style="1" bestFit="1" customWidth="1"/>
    <col min="15116" max="15116" width="7.7109375" style="1" bestFit="1" customWidth="1"/>
    <col min="15117" max="15117" width="11.5703125" style="1" bestFit="1" customWidth="1"/>
    <col min="15118" max="15118" width="9.5703125" style="1" bestFit="1" customWidth="1"/>
    <col min="15119" max="15360" width="11.42578125" style="1"/>
    <col min="15361" max="15361" width="6.140625" style="1" bestFit="1" customWidth="1"/>
    <col min="15362" max="15362" width="27.140625" style="1" bestFit="1" customWidth="1"/>
    <col min="15363" max="15363" width="14.85546875" style="1" bestFit="1" customWidth="1"/>
    <col min="15364" max="15364" width="13.85546875" style="1" bestFit="1" customWidth="1"/>
    <col min="15365" max="15365" width="14.85546875" style="1" bestFit="1" customWidth="1"/>
    <col min="15366" max="15366" width="13.85546875" style="1" customWidth="1"/>
    <col min="15367" max="15367" width="14.85546875" style="1" bestFit="1" customWidth="1"/>
    <col min="15368" max="15368" width="9.42578125" style="1" bestFit="1" customWidth="1"/>
    <col min="15369" max="15369" width="7.7109375" style="1" bestFit="1" customWidth="1"/>
    <col min="15370" max="15370" width="8.7109375" style="1" bestFit="1" customWidth="1"/>
    <col min="15371" max="15371" width="12.85546875" style="1" bestFit="1" customWidth="1"/>
    <col min="15372" max="15372" width="7.7109375" style="1" bestFit="1" customWidth="1"/>
    <col min="15373" max="15373" width="11.5703125" style="1" bestFit="1" customWidth="1"/>
    <col min="15374" max="15374" width="9.5703125" style="1" bestFit="1" customWidth="1"/>
    <col min="15375" max="15616" width="11.42578125" style="1"/>
    <col min="15617" max="15617" width="6.140625" style="1" bestFit="1" customWidth="1"/>
    <col min="15618" max="15618" width="27.140625" style="1" bestFit="1" customWidth="1"/>
    <col min="15619" max="15619" width="14.85546875" style="1" bestFit="1" customWidth="1"/>
    <col min="15620" max="15620" width="13.85546875" style="1" bestFit="1" customWidth="1"/>
    <col min="15621" max="15621" width="14.85546875" style="1" bestFit="1" customWidth="1"/>
    <col min="15622" max="15622" width="13.85546875" style="1" customWidth="1"/>
    <col min="15623" max="15623" width="14.85546875" style="1" bestFit="1" customWidth="1"/>
    <col min="15624" max="15624" width="9.42578125" style="1" bestFit="1" customWidth="1"/>
    <col min="15625" max="15625" width="7.7109375" style="1" bestFit="1" customWidth="1"/>
    <col min="15626" max="15626" width="8.7109375" style="1" bestFit="1" customWidth="1"/>
    <col min="15627" max="15627" width="12.85546875" style="1" bestFit="1" customWidth="1"/>
    <col min="15628" max="15628" width="7.7109375" style="1" bestFit="1" customWidth="1"/>
    <col min="15629" max="15629" width="11.5703125" style="1" bestFit="1" customWidth="1"/>
    <col min="15630" max="15630" width="9.5703125" style="1" bestFit="1" customWidth="1"/>
    <col min="15631" max="15872" width="11.42578125" style="1"/>
    <col min="15873" max="15873" width="6.140625" style="1" bestFit="1" customWidth="1"/>
    <col min="15874" max="15874" width="27.140625" style="1" bestFit="1" customWidth="1"/>
    <col min="15875" max="15875" width="14.85546875" style="1" bestFit="1" customWidth="1"/>
    <col min="15876" max="15876" width="13.85546875" style="1" bestFit="1" customWidth="1"/>
    <col min="15877" max="15877" width="14.85546875" style="1" bestFit="1" customWidth="1"/>
    <col min="15878" max="15878" width="13.85546875" style="1" customWidth="1"/>
    <col min="15879" max="15879" width="14.85546875" style="1" bestFit="1" customWidth="1"/>
    <col min="15880" max="15880" width="9.42578125" style="1" bestFit="1" customWidth="1"/>
    <col min="15881" max="15881" width="7.7109375" style="1" bestFit="1" customWidth="1"/>
    <col min="15882" max="15882" width="8.7109375" style="1" bestFit="1" customWidth="1"/>
    <col min="15883" max="15883" width="12.85546875" style="1" bestFit="1" customWidth="1"/>
    <col min="15884" max="15884" width="7.7109375" style="1" bestFit="1" customWidth="1"/>
    <col min="15885" max="15885" width="11.5703125" style="1" bestFit="1" customWidth="1"/>
    <col min="15886" max="15886" width="9.5703125" style="1" bestFit="1" customWidth="1"/>
    <col min="15887" max="16128" width="11.42578125" style="1"/>
    <col min="16129" max="16129" width="6.140625" style="1" bestFit="1" customWidth="1"/>
    <col min="16130" max="16130" width="27.140625" style="1" bestFit="1" customWidth="1"/>
    <col min="16131" max="16131" width="14.85546875" style="1" bestFit="1" customWidth="1"/>
    <col min="16132" max="16132" width="13.85546875" style="1" bestFit="1" customWidth="1"/>
    <col min="16133" max="16133" width="14.85546875" style="1" bestFit="1" customWidth="1"/>
    <col min="16134" max="16134" width="13.85546875" style="1" customWidth="1"/>
    <col min="16135" max="16135" width="14.85546875" style="1" bestFit="1" customWidth="1"/>
    <col min="16136" max="16136" width="9.42578125" style="1" bestFit="1" customWidth="1"/>
    <col min="16137" max="16137" width="7.7109375" style="1" bestFit="1" customWidth="1"/>
    <col min="16138" max="16138" width="8.7109375" style="1" bestFit="1" customWidth="1"/>
    <col min="16139" max="16139" width="12.85546875" style="1" bestFit="1" customWidth="1"/>
    <col min="16140" max="16140" width="7.7109375" style="1" bestFit="1" customWidth="1"/>
    <col min="16141" max="16141" width="11.5703125" style="1" bestFit="1" customWidth="1"/>
    <col min="16142" max="16142" width="9.5703125" style="1" bestFit="1" customWidth="1"/>
    <col min="16143" max="16384" width="11.42578125" style="1"/>
  </cols>
  <sheetData>
    <row r="1" spans="1:23" ht="20.100000000000001" customHeight="1" x14ac:dyDescent="0.2">
      <c r="B1" s="117" t="s">
        <v>52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20.100000000000001" customHeight="1" x14ac:dyDescent="0.2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7" thickBot="1" x14ac:dyDescent="0.25">
      <c r="B3" s="2" t="s">
        <v>51</v>
      </c>
      <c r="C3" s="3"/>
      <c r="D3" s="3"/>
      <c r="E3" s="4"/>
      <c r="F3" s="5"/>
      <c r="G3" s="6"/>
      <c r="H3" s="7"/>
      <c r="I3" s="7"/>
      <c r="K3" s="7"/>
      <c r="L3" s="7"/>
      <c r="M3" s="7"/>
      <c r="N3" s="103"/>
      <c r="O3" s="103"/>
      <c r="P3" s="8"/>
      <c r="Q3" s="95"/>
      <c r="R3" s="95"/>
      <c r="S3" s="95"/>
      <c r="T3" s="8"/>
      <c r="U3" s="8"/>
      <c r="V3" s="9" t="s">
        <v>1</v>
      </c>
      <c r="W3" s="10">
        <v>42460</v>
      </c>
    </row>
    <row r="4" spans="1:23" ht="30" customHeight="1" thickTop="1" thickBot="1" x14ac:dyDescent="0.25">
      <c r="B4" s="119" t="s">
        <v>52</v>
      </c>
      <c r="C4" s="120"/>
      <c r="D4" s="121"/>
      <c r="E4" s="122" t="s">
        <v>2</v>
      </c>
      <c r="F4" s="123"/>
      <c r="G4" s="124"/>
      <c r="H4" s="122" t="s">
        <v>3</v>
      </c>
      <c r="I4" s="123"/>
      <c r="J4" s="124"/>
      <c r="K4" s="122" t="s">
        <v>4</v>
      </c>
      <c r="L4" s="123"/>
      <c r="M4" s="124"/>
      <c r="N4" s="122" t="s">
        <v>5</v>
      </c>
      <c r="O4" s="123"/>
      <c r="P4" s="124"/>
      <c r="Q4" s="125" t="s">
        <v>6</v>
      </c>
      <c r="R4" s="126"/>
      <c r="S4" s="127"/>
      <c r="T4" s="122" t="s">
        <v>7</v>
      </c>
      <c r="U4" s="123"/>
      <c r="V4" s="123"/>
      <c r="W4" s="124"/>
    </row>
    <row r="5" spans="1:23" ht="20.100000000000001" customHeight="1" thickTop="1" thickBot="1" x14ac:dyDescent="0.25">
      <c r="B5" s="114" t="s">
        <v>8</v>
      </c>
      <c r="C5" s="115"/>
      <c r="D5" s="116"/>
      <c r="E5" s="11" t="s">
        <v>9</v>
      </c>
      <c r="F5" s="11" t="s">
        <v>10</v>
      </c>
      <c r="G5" s="11" t="s">
        <v>11</v>
      </c>
      <c r="H5" s="11" t="s">
        <v>9</v>
      </c>
      <c r="I5" s="11" t="s">
        <v>10</v>
      </c>
      <c r="J5" s="11" t="s">
        <v>11</v>
      </c>
      <c r="K5" s="11" t="s">
        <v>9</v>
      </c>
      <c r="L5" s="11" t="s">
        <v>10</v>
      </c>
      <c r="M5" s="11" t="s">
        <v>11</v>
      </c>
      <c r="N5" s="86" t="s">
        <v>9</v>
      </c>
      <c r="O5" s="86" t="s">
        <v>10</v>
      </c>
      <c r="P5" s="11" t="s">
        <v>11</v>
      </c>
      <c r="Q5" s="96" t="s">
        <v>9</v>
      </c>
      <c r="R5" s="96" t="s">
        <v>10</v>
      </c>
      <c r="S5" s="96" t="s">
        <v>11</v>
      </c>
      <c r="T5" s="11" t="s">
        <v>12</v>
      </c>
      <c r="U5" s="11" t="s">
        <v>10</v>
      </c>
      <c r="V5" s="11" t="s">
        <v>13</v>
      </c>
      <c r="W5" s="12" t="s">
        <v>14</v>
      </c>
    </row>
    <row r="6" spans="1:23" ht="40.5" customHeight="1" thickTop="1" thickBot="1" x14ac:dyDescent="0.25">
      <c r="B6" s="13" t="s">
        <v>15</v>
      </c>
      <c r="C6" s="14" t="s">
        <v>53</v>
      </c>
      <c r="D6" s="15" t="s">
        <v>16</v>
      </c>
      <c r="E6" s="16">
        <f t="shared" ref="E6:G6" si="0">+E8+E21+E25+E35</f>
        <v>263200000</v>
      </c>
      <c r="F6" s="16">
        <f t="shared" si="0"/>
        <v>58950000</v>
      </c>
      <c r="G6" s="16">
        <f t="shared" si="0"/>
        <v>322150000</v>
      </c>
      <c r="H6" s="16">
        <f>+H8+H21+H25+H35</f>
        <v>0</v>
      </c>
      <c r="I6" s="16">
        <f>+I8+I21+I25+I35+I17</f>
        <v>29766590</v>
      </c>
      <c r="J6" s="16">
        <f t="shared" ref="J6:S6" si="1">+J8+J21+J25+J35+J17</f>
        <v>29766590</v>
      </c>
      <c r="K6" s="16">
        <f t="shared" si="1"/>
        <v>0</v>
      </c>
      <c r="L6" s="16">
        <f t="shared" si="1"/>
        <v>800000</v>
      </c>
      <c r="M6" s="16">
        <f t="shared" si="1"/>
        <v>800000</v>
      </c>
      <c r="N6" s="16">
        <f t="shared" si="1"/>
        <v>0</v>
      </c>
      <c r="O6" s="16">
        <f t="shared" si="1"/>
        <v>0</v>
      </c>
      <c r="P6" s="16">
        <f t="shared" si="1"/>
        <v>0</v>
      </c>
      <c r="Q6" s="16">
        <f t="shared" si="1"/>
        <v>0</v>
      </c>
      <c r="R6" s="16">
        <f t="shared" si="1"/>
        <v>28966590</v>
      </c>
      <c r="S6" s="16">
        <f t="shared" si="1"/>
        <v>28966590</v>
      </c>
      <c r="T6" s="62">
        <f>IFERROR(+N6/H6,0)</f>
        <v>0</v>
      </c>
      <c r="U6" s="62">
        <f>IFERROR(+O6/I6,0)</f>
        <v>0</v>
      </c>
      <c r="V6" s="62">
        <f>IFERROR(+P6/J6,0)</f>
        <v>0</v>
      </c>
      <c r="W6" s="62">
        <f>IFERROR(+P6/G6,0)</f>
        <v>0</v>
      </c>
    </row>
    <row r="7" spans="1:23" ht="9.9499999999999993" customHeight="1" thickTop="1" thickBot="1" x14ac:dyDescent="0.25">
      <c r="B7" s="17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87"/>
      <c r="O7" s="87"/>
      <c r="P7" s="18"/>
      <c r="Q7" s="18"/>
      <c r="R7" s="18"/>
      <c r="S7" s="18"/>
      <c r="T7" s="19"/>
      <c r="U7" s="19"/>
      <c r="V7" s="19"/>
      <c r="W7" s="19"/>
    </row>
    <row r="8" spans="1:23" ht="30" customHeight="1" thickTop="1" x14ac:dyDescent="0.2">
      <c r="B8" s="20" t="s">
        <v>17</v>
      </c>
      <c r="C8" s="21" t="s">
        <v>20</v>
      </c>
      <c r="D8" s="22"/>
      <c r="E8" s="23">
        <f t="shared" ref="E8:S8" si="2">SUM(E9:E11)</f>
        <v>108700000</v>
      </c>
      <c r="F8" s="23">
        <f t="shared" si="2"/>
        <v>2725000</v>
      </c>
      <c r="G8" s="24">
        <f t="shared" si="2"/>
        <v>111425000</v>
      </c>
      <c r="H8" s="23">
        <f t="shared" si="2"/>
        <v>0</v>
      </c>
      <c r="I8" s="23">
        <f t="shared" si="2"/>
        <v>2725000</v>
      </c>
      <c r="J8" s="24">
        <f t="shared" si="2"/>
        <v>2725000</v>
      </c>
      <c r="K8" s="23">
        <f t="shared" si="2"/>
        <v>0</v>
      </c>
      <c r="L8" s="23">
        <f t="shared" si="2"/>
        <v>0</v>
      </c>
      <c r="M8" s="24">
        <f t="shared" si="2"/>
        <v>0</v>
      </c>
      <c r="N8" s="88">
        <f t="shared" si="2"/>
        <v>0</v>
      </c>
      <c r="O8" s="88">
        <f t="shared" si="2"/>
        <v>0</v>
      </c>
      <c r="P8" s="24">
        <f t="shared" si="2"/>
        <v>0</v>
      </c>
      <c r="Q8" s="23">
        <f t="shared" si="2"/>
        <v>0</v>
      </c>
      <c r="R8" s="23">
        <f t="shared" si="2"/>
        <v>2725000</v>
      </c>
      <c r="S8" s="24">
        <f t="shared" si="2"/>
        <v>2725000</v>
      </c>
      <c r="T8" s="54">
        <f>IFERROR(+N8/H8,0)</f>
        <v>0</v>
      </c>
      <c r="U8" s="54">
        <f>IFERROR(+O8/I8,0)</f>
        <v>0</v>
      </c>
      <c r="V8" s="54">
        <f t="shared" ref="V8:V39" si="3">IFERROR(+P8/J8,0)</f>
        <v>0</v>
      </c>
      <c r="W8" s="55">
        <f t="shared" ref="W8:W39" si="4">IFERROR(+P8/G8,0)</f>
        <v>0</v>
      </c>
    </row>
    <row r="9" spans="1:23" ht="25.5" x14ac:dyDescent="0.2">
      <c r="A9" s="1">
        <v>44</v>
      </c>
      <c r="B9" s="83"/>
      <c r="C9" s="31" t="s">
        <v>55</v>
      </c>
      <c r="D9" s="26" t="s">
        <v>18</v>
      </c>
      <c r="E9" s="27">
        <v>10355000</v>
      </c>
      <c r="F9" s="27">
        <v>2588750</v>
      </c>
      <c r="G9" s="29">
        <f t="shared" ref="G9:G10" si="5">+F9+E9</f>
        <v>12943750</v>
      </c>
      <c r="H9" s="27"/>
      <c r="I9" s="27">
        <v>2588750</v>
      </c>
      <c r="J9" s="29">
        <f t="shared" ref="J9:J10" si="6">+I9+H9</f>
        <v>2588750</v>
      </c>
      <c r="K9" s="27"/>
      <c r="L9" s="27"/>
      <c r="M9" s="29">
        <f t="shared" ref="M9:M10" si="7">+L9+K9</f>
        <v>0</v>
      </c>
      <c r="N9" s="99"/>
      <c r="O9" s="99"/>
      <c r="P9" s="29">
        <f t="shared" ref="P9:P10" si="8">+O9+N9</f>
        <v>0</v>
      </c>
      <c r="Q9" s="30">
        <f t="shared" ref="Q9:R10" si="9">H9-(K9+N9)</f>
        <v>0</v>
      </c>
      <c r="R9" s="30">
        <f t="shared" si="9"/>
        <v>2588750</v>
      </c>
      <c r="S9" s="29">
        <f t="shared" ref="S9:S10" si="10">SUM(Q9:R9)</f>
        <v>2588750</v>
      </c>
      <c r="T9" s="52">
        <f t="shared" ref="T9:T39" si="11">IFERROR(+N9/H9,0)</f>
        <v>0</v>
      </c>
      <c r="U9" s="52">
        <f t="shared" ref="U9:U39" si="12">IFERROR(+O9/I9,0)</f>
        <v>0</v>
      </c>
      <c r="V9" s="52">
        <f t="shared" si="3"/>
        <v>0</v>
      </c>
      <c r="W9" s="53">
        <f t="shared" ref="W9:W17" si="13">IFERROR(+P9/G9,0)</f>
        <v>0</v>
      </c>
    </row>
    <row r="10" spans="1:23" ht="20.100000000000001" customHeight="1" x14ac:dyDescent="0.2">
      <c r="A10" s="1">
        <v>44</v>
      </c>
      <c r="B10" s="83"/>
      <c r="C10" s="25" t="s">
        <v>21</v>
      </c>
      <c r="D10" s="26" t="s">
        <v>18</v>
      </c>
      <c r="E10" s="27">
        <v>92910000</v>
      </c>
      <c r="F10" s="27"/>
      <c r="G10" s="29">
        <f t="shared" si="5"/>
        <v>92910000</v>
      </c>
      <c r="H10" s="27"/>
      <c r="I10" s="27"/>
      <c r="J10" s="29">
        <f t="shared" si="6"/>
        <v>0</v>
      </c>
      <c r="K10" s="104"/>
      <c r="L10" s="27"/>
      <c r="M10" s="29">
        <f t="shared" si="7"/>
        <v>0</v>
      </c>
      <c r="N10" s="99"/>
      <c r="O10" s="99"/>
      <c r="P10" s="29">
        <f t="shared" si="8"/>
        <v>0</v>
      </c>
      <c r="Q10" s="30">
        <f>H10-(K10+N10)</f>
        <v>0</v>
      </c>
      <c r="R10" s="30">
        <f t="shared" si="9"/>
        <v>0</v>
      </c>
      <c r="S10" s="29">
        <f t="shared" si="10"/>
        <v>0</v>
      </c>
      <c r="T10" s="52">
        <f t="shared" si="11"/>
        <v>0</v>
      </c>
      <c r="U10" s="52">
        <f t="shared" si="12"/>
        <v>0</v>
      </c>
      <c r="V10" s="52">
        <f t="shared" si="3"/>
        <v>0</v>
      </c>
      <c r="W10" s="53">
        <f t="shared" si="13"/>
        <v>0</v>
      </c>
    </row>
    <row r="11" spans="1:23" ht="20.100000000000001" customHeight="1" x14ac:dyDescent="0.2">
      <c r="B11" s="47"/>
      <c r="C11" s="68" t="s">
        <v>35</v>
      </c>
      <c r="D11" s="26" t="s">
        <v>18</v>
      </c>
      <c r="E11" s="30">
        <f>SUM(E12:E16)</f>
        <v>5435000</v>
      </c>
      <c r="F11" s="30">
        <f>SUM(F12:F16)</f>
        <v>136250</v>
      </c>
      <c r="G11" s="77">
        <f t="shared" ref="G11" si="14">SUM(E11:F11)</f>
        <v>5571250</v>
      </c>
      <c r="H11" s="51">
        <f>SUM(H12:H16)</f>
        <v>0</v>
      </c>
      <c r="I11" s="51">
        <f>SUM(I12:I16)</f>
        <v>136250</v>
      </c>
      <c r="J11" s="77">
        <f t="shared" ref="J11" si="15">SUM(H11:I11)</f>
        <v>136250</v>
      </c>
      <c r="K11" s="51">
        <f>SUM(K12:K16)</f>
        <v>0</v>
      </c>
      <c r="L11" s="51">
        <f>SUM(L12:L16)</f>
        <v>0</v>
      </c>
      <c r="M11" s="77">
        <f t="shared" ref="M11" si="16">SUM(K11:L11)</f>
        <v>0</v>
      </c>
      <c r="N11" s="90">
        <f>SUM(N12:N16)</f>
        <v>0</v>
      </c>
      <c r="O11" s="90">
        <f>SUM(O12:O16)</f>
        <v>0</v>
      </c>
      <c r="P11" s="77">
        <f t="shared" ref="P11" si="17">SUM(N11:O11)</f>
        <v>0</v>
      </c>
      <c r="Q11" s="51">
        <f>SUM(Q12:Q16)</f>
        <v>0</v>
      </c>
      <c r="R11" s="51">
        <f>SUM(R12:R16)</f>
        <v>136250</v>
      </c>
      <c r="S11" s="77">
        <f t="shared" ref="S11:S16" si="18">SUM(Q11:R11)</f>
        <v>136250</v>
      </c>
      <c r="T11" s="66">
        <f t="shared" ref="T11:V17" si="19">IFERROR(+N11/H11,0)</f>
        <v>0</v>
      </c>
      <c r="U11" s="66">
        <f t="shared" si="19"/>
        <v>0</v>
      </c>
      <c r="V11" s="66">
        <f t="shared" si="19"/>
        <v>0</v>
      </c>
      <c r="W11" s="67">
        <f t="shared" si="13"/>
        <v>0</v>
      </c>
    </row>
    <row r="12" spans="1:23" ht="20.100000000000001" customHeight="1" x14ac:dyDescent="0.2">
      <c r="A12" s="1">
        <v>44</v>
      </c>
      <c r="B12" s="82" t="s">
        <v>38</v>
      </c>
      <c r="C12" s="73" t="s">
        <v>36</v>
      </c>
      <c r="D12" s="26" t="s">
        <v>18</v>
      </c>
      <c r="E12" s="74">
        <f>4645500+468700</f>
        <v>5114200</v>
      </c>
      <c r="F12" s="74">
        <f>117175</f>
        <v>117175</v>
      </c>
      <c r="G12" s="29">
        <f t="shared" ref="G12:G16" si="20">+F12+E12</f>
        <v>5231375</v>
      </c>
      <c r="H12" s="74"/>
      <c r="I12" s="74">
        <f>117175</f>
        <v>117175</v>
      </c>
      <c r="J12" s="29">
        <f t="shared" ref="J12:J16" si="21">+I12+H12</f>
        <v>117175</v>
      </c>
      <c r="K12" s="74"/>
      <c r="L12" s="74"/>
      <c r="M12" s="29">
        <f t="shared" ref="M12:M16" si="22">+L12+K12</f>
        <v>0</v>
      </c>
      <c r="N12" s="100"/>
      <c r="O12" s="100"/>
      <c r="P12" s="29">
        <f t="shared" ref="P12:P16" si="23">+O12+N12</f>
        <v>0</v>
      </c>
      <c r="Q12" s="30">
        <f t="shared" ref="Q12:R16" si="24">H12-(K12+N12)</f>
        <v>0</v>
      </c>
      <c r="R12" s="30">
        <f t="shared" si="24"/>
        <v>117175</v>
      </c>
      <c r="S12" s="29">
        <f t="shared" si="18"/>
        <v>117175</v>
      </c>
      <c r="T12" s="75">
        <f t="shared" si="19"/>
        <v>0</v>
      </c>
      <c r="U12" s="75">
        <f t="shared" si="19"/>
        <v>0</v>
      </c>
      <c r="V12" s="75">
        <f t="shared" si="19"/>
        <v>0</v>
      </c>
      <c r="W12" s="76">
        <f t="shared" si="13"/>
        <v>0</v>
      </c>
    </row>
    <row r="13" spans="1:23" ht="20.100000000000001" customHeight="1" x14ac:dyDescent="0.2">
      <c r="A13" s="1">
        <v>44</v>
      </c>
      <c r="B13" s="82" t="s">
        <v>47</v>
      </c>
      <c r="C13" s="73" t="s">
        <v>44</v>
      </c>
      <c r="D13" s="26" t="s">
        <v>18</v>
      </c>
      <c r="E13" s="74"/>
      <c r="F13" s="74"/>
      <c r="G13" s="29">
        <f t="shared" si="20"/>
        <v>0</v>
      </c>
      <c r="H13" s="74"/>
      <c r="I13" s="74"/>
      <c r="J13" s="29">
        <f t="shared" si="21"/>
        <v>0</v>
      </c>
      <c r="K13" s="74"/>
      <c r="L13" s="74"/>
      <c r="M13" s="29">
        <f t="shared" si="22"/>
        <v>0</v>
      </c>
      <c r="N13" s="100"/>
      <c r="O13" s="100"/>
      <c r="P13" s="29">
        <f t="shared" si="23"/>
        <v>0</v>
      </c>
      <c r="Q13" s="30">
        <f t="shared" si="24"/>
        <v>0</v>
      </c>
      <c r="R13" s="30">
        <f t="shared" si="24"/>
        <v>0</v>
      </c>
      <c r="S13" s="29">
        <f t="shared" si="18"/>
        <v>0</v>
      </c>
      <c r="T13" s="75">
        <f t="shared" si="19"/>
        <v>0</v>
      </c>
      <c r="U13" s="75">
        <f t="shared" si="19"/>
        <v>0</v>
      </c>
      <c r="V13" s="75">
        <f t="shared" si="19"/>
        <v>0</v>
      </c>
      <c r="W13" s="76">
        <f t="shared" si="13"/>
        <v>0</v>
      </c>
    </row>
    <row r="14" spans="1:23" ht="20.100000000000001" customHeight="1" x14ac:dyDescent="0.2">
      <c r="A14" s="1">
        <v>44</v>
      </c>
      <c r="B14" s="82" t="s">
        <v>48</v>
      </c>
      <c r="C14" s="73" t="s">
        <v>45</v>
      </c>
      <c r="D14" s="26" t="s">
        <v>18</v>
      </c>
      <c r="E14" s="74"/>
      <c r="F14" s="74"/>
      <c r="G14" s="29">
        <f t="shared" si="20"/>
        <v>0</v>
      </c>
      <c r="H14" s="74"/>
      <c r="I14" s="74"/>
      <c r="J14" s="29">
        <f t="shared" si="21"/>
        <v>0</v>
      </c>
      <c r="K14" s="74"/>
      <c r="L14" s="74"/>
      <c r="M14" s="29">
        <f t="shared" si="22"/>
        <v>0</v>
      </c>
      <c r="N14" s="100"/>
      <c r="O14" s="100"/>
      <c r="P14" s="29">
        <f t="shared" si="23"/>
        <v>0</v>
      </c>
      <c r="Q14" s="30">
        <f t="shared" si="24"/>
        <v>0</v>
      </c>
      <c r="R14" s="30">
        <f t="shared" si="24"/>
        <v>0</v>
      </c>
      <c r="S14" s="29">
        <f t="shared" si="18"/>
        <v>0</v>
      </c>
      <c r="T14" s="75">
        <f t="shared" si="19"/>
        <v>0</v>
      </c>
      <c r="U14" s="75">
        <f t="shared" si="19"/>
        <v>0</v>
      </c>
      <c r="V14" s="75">
        <f t="shared" si="19"/>
        <v>0</v>
      </c>
      <c r="W14" s="76">
        <f t="shared" si="13"/>
        <v>0</v>
      </c>
    </row>
    <row r="15" spans="1:23" ht="20.100000000000001" customHeight="1" x14ac:dyDescent="0.2">
      <c r="A15" s="1">
        <v>44</v>
      </c>
      <c r="B15" s="82" t="s">
        <v>39</v>
      </c>
      <c r="C15" s="73" t="s">
        <v>46</v>
      </c>
      <c r="D15" s="26" t="s">
        <v>18</v>
      </c>
      <c r="E15" s="74">
        <f>244500+76300</f>
        <v>320800</v>
      </c>
      <c r="F15" s="74">
        <f>19075</f>
        <v>19075</v>
      </c>
      <c r="G15" s="29">
        <f t="shared" si="20"/>
        <v>339875</v>
      </c>
      <c r="H15" s="74"/>
      <c r="I15" s="74">
        <f>19075</f>
        <v>19075</v>
      </c>
      <c r="J15" s="29">
        <f t="shared" si="21"/>
        <v>19075</v>
      </c>
      <c r="K15" s="74"/>
      <c r="L15" s="74"/>
      <c r="M15" s="29">
        <f t="shared" si="22"/>
        <v>0</v>
      </c>
      <c r="N15" s="100"/>
      <c r="O15" s="100"/>
      <c r="P15" s="29">
        <f t="shared" si="23"/>
        <v>0</v>
      </c>
      <c r="Q15" s="30">
        <f t="shared" si="24"/>
        <v>0</v>
      </c>
      <c r="R15" s="30">
        <f t="shared" si="24"/>
        <v>19075</v>
      </c>
      <c r="S15" s="29">
        <f t="shared" si="18"/>
        <v>19075</v>
      </c>
      <c r="T15" s="75">
        <f t="shared" si="19"/>
        <v>0</v>
      </c>
      <c r="U15" s="75">
        <f t="shared" si="19"/>
        <v>0</v>
      </c>
      <c r="V15" s="75">
        <f t="shared" si="19"/>
        <v>0</v>
      </c>
      <c r="W15" s="76">
        <f t="shared" si="13"/>
        <v>0</v>
      </c>
    </row>
    <row r="16" spans="1:23" ht="20.100000000000001" customHeight="1" thickBot="1" x14ac:dyDescent="0.25">
      <c r="A16" s="1">
        <v>44</v>
      </c>
      <c r="B16" s="82" t="s">
        <v>50</v>
      </c>
      <c r="C16" s="73" t="s">
        <v>49</v>
      </c>
      <c r="D16" s="26" t="s">
        <v>18</v>
      </c>
      <c r="E16" s="74"/>
      <c r="F16" s="74"/>
      <c r="G16" s="29">
        <f t="shared" si="20"/>
        <v>0</v>
      </c>
      <c r="H16" s="74"/>
      <c r="I16" s="74"/>
      <c r="J16" s="29">
        <f t="shared" si="21"/>
        <v>0</v>
      </c>
      <c r="K16" s="74"/>
      <c r="L16" s="74"/>
      <c r="M16" s="29">
        <f t="shared" si="22"/>
        <v>0</v>
      </c>
      <c r="N16" s="100"/>
      <c r="O16" s="100"/>
      <c r="P16" s="29">
        <f t="shared" si="23"/>
        <v>0</v>
      </c>
      <c r="Q16" s="30">
        <f t="shared" si="24"/>
        <v>0</v>
      </c>
      <c r="R16" s="30">
        <f t="shared" si="24"/>
        <v>0</v>
      </c>
      <c r="S16" s="29">
        <f t="shared" si="18"/>
        <v>0</v>
      </c>
      <c r="T16" s="75">
        <f t="shared" si="19"/>
        <v>0</v>
      </c>
      <c r="U16" s="75">
        <f t="shared" si="19"/>
        <v>0</v>
      </c>
      <c r="V16" s="75">
        <f t="shared" si="19"/>
        <v>0</v>
      </c>
      <c r="W16" s="76">
        <f t="shared" si="13"/>
        <v>0</v>
      </c>
    </row>
    <row r="17" spans="1:23" ht="30" customHeight="1" thickTop="1" x14ac:dyDescent="0.2">
      <c r="B17" s="20" t="s">
        <v>19</v>
      </c>
      <c r="C17" s="21" t="s">
        <v>59</v>
      </c>
      <c r="D17" s="22"/>
      <c r="E17" s="23">
        <f>SUM(E18:E20)</f>
        <v>15800000</v>
      </c>
      <c r="F17" s="23">
        <f t="shared" ref="F17:S17" si="25">SUM(F18:F20)</f>
        <v>3950000</v>
      </c>
      <c r="G17" s="23">
        <f t="shared" si="25"/>
        <v>19750000</v>
      </c>
      <c r="H17" s="23">
        <f t="shared" si="25"/>
        <v>0</v>
      </c>
      <c r="I17" s="23">
        <f>SUM(I18:I20)</f>
        <v>3950000</v>
      </c>
      <c r="J17" s="23">
        <f t="shared" si="25"/>
        <v>3950000</v>
      </c>
      <c r="K17" s="23">
        <f t="shared" si="25"/>
        <v>0</v>
      </c>
      <c r="L17" s="23">
        <f t="shared" si="25"/>
        <v>0</v>
      </c>
      <c r="M17" s="23">
        <f t="shared" si="25"/>
        <v>0</v>
      </c>
      <c r="N17" s="23">
        <f t="shared" si="25"/>
        <v>0</v>
      </c>
      <c r="O17" s="23">
        <f t="shared" si="25"/>
        <v>0</v>
      </c>
      <c r="P17" s="23">
        <f t="shared" si="25"/>
        <v>0</v>
      </c>
      <c r="Q17" s="23">
        <f t="shared" si="25"/>
        <v>0</v>
      </c>
      <c r="R17" s="23">
        <f t="shared" si="25"/>
        <v>3950000</v>
      </c>
      <c r="S17" s="23">
        <f t="shared" si="25"/>
        <v>3950000</v>
      </c>
      <c r="T17" s="54">
        <f>IFERROR(+N17/H17,0)</f>
        <v>0</v>
      </c>
      <c r="U17" s="54">
        <f>IFERROR(+O17/I17,0)</f>
        <v>0</v>
      </c>
      <c r="V17" s="54">
        <f t="shared" si="19"/>
        <v>0</v>
      </c>
      <c r="W17" s="55">
        <f t="shared" si="13"/>
        <v>0</v>
      </c>
    </row>
    <row r="18" spans="1:23" ht="20.100000000000001" customHeight="1" x14ac:dyDescent="0.2">
      <c r="A18" s="1">
        <v>44</v>
      </c>
      <c r="B18" s="83"/>
      <c r="C18" s="25" t="s">
        <v>54</v>
      </c>
      <c r="D18" s="26" t="s">
        <v>18</v>
      </c>
      <c r="E18" s="27">
        <v>15057400</v>
      </c>
      <c r="F18" s="27">
        <v>3764350</v>
      </c>
      <c r="G18" s="28">
        <f>+F18+E18</f>
        <v>18821750</v>
      </c>
      <c r="H18" s="27"/>
      <c r="I18" s="27">
        <v>3764350</v>
      </c>
      <c r="J18" s="28">
        <f>+I18+H18</f>
        <v>3764350</v>
      </c>
      <c r="K18" s="27"/>
      <c r="L18" s="27"/>
      <c r="M18" s="29">
        <f>+L18+K18</f>
        <v>0</v>
      </c>
      <c r="N18" s="99"/>
      <c r="O18" s="99"/>
      <c r="P18" s="29">
        <f>+O18+N18</f>
        <v>0</v>
      </c>
      <c r="Q18" s="30">
        <f>H18-(K18+N18)</f>
        <v>0</v>
      </c>
      <c r="R18" s="30">
        <f>I18-(L18+O18)</f>
        <v>3764350</v>
      </c>
      <c r="S18" s="29">
        <f>SUM(Q18:R18)</f>
        <v>3764350</v>
      </c>
      <c r="T18" s="52">
        <f>IFERROR(+N18/H18,0)</f>
        <v>0</v>
      </c>
      <c r="U18" s="52">
        <f>IFERROR(+O18/I18,0)</f>
        <v>0</v>
      </c>
      <c r="V18" s="52">
        <f>IFERROR(+P18/J18,0)</f>
        <v>0</v>
      </c>
      <c r="W18" s="53">
        <f>IFERROR(+P18/G18,0)</f>
        <v>0</v>
      </c>
    </row>
    <row r="19" spans="1:23" ht="20.100000000000001" customHeight="1" x14ac:dyDescent="0.2">
      <c r="B19" s="82" t="s">
        <v>38</v>
      </c>
      <c r="C19" s="73" t="s">
        <v>36</v>
      </c>
      <c r="D19" s="105"/>
      <c r="E19" s="112">
        <v>632000</v>
      </c>
      <c r="F19" s="112">
        <v>158000</v>
      </c>
      <c r="G19" s="28">
        <f>+F19+E19</f>
        <v>790000</v>
      </c>
      <c r="H19" s="112"/>
      <c r="I19" s="27">
        <v>158000</v>
      </c>
      <c r="J19" s="28">
        <f t="shared" ref="J19:J20" si="26">+I19+H19</f>
        <v>158000</v>
      </c>
      <c r="K19" s="106"/>
      <c r="L19" s="106"/>
      <c r="M19" s="107"/>
      <c r="N19" s="108"/>
      <c r="O19" s="108"/>
      <c r="P19" s="107"/>
      <c r="Q19" s="30">
        <f t="shared" ref="Q19:Q20" si="27">H19-(K19+N19)</f>
        <v>0</v>
      </c>
      <c r="R19" s="30">
        <f t="shared" ref="R19:R20" si="28">I19-(L19+O19)</f>
        <v>158000</v>
      </c>
      <c r="S19" s="29">
        <f t="shared" ref="S19:S20" si="29">SUM(Q19:R19)</f>
        <v>158000</v>
      </c>
      <c r="T19" s="109"/>
      <c r="U19" s="109"/>
      <c r="V19" s="109"/>
      <c r="W19" s="110"/>
    </row>
    <row r="20" spans="1:23" ht="20.100000000000001" customHeight="1" thickBot="1" x14ac:dyDescent="0.25">
      <c r="B20" s="82" t="s">
        <v>39</v>
      </c>
      <c r="C20" s="73" t="s">
        <v>46</v>
      </c>
      <c r="D20" s="105"/>
      <c r="E20" s="112">
        <v>110600</v>
      </c>
      <c r="F20" s="112">
        <v>27650</v>
      </c>
      <c r="G20" s="28">
        <f>+F20+E20</f>
        <v>138250</v>
      </c>
      <c r="H20" s="112"/>
      <c r="I20" s="27">
        <v>27650</v>
      </c>
      <c r="J20" s="28">
        <f t="shared" si="26"/>
        <v>27650</v>
      </c>
      <c r="K20" s="106"/>
      <c r="L20" s="106"/>
      <c r="M20" s="107"/>
      <c r="N20" s="108"/>
      <c r="O20" s="108"/>
      <c r="P20" s="107"/>
      <c r="Q20" s="30">
        <f t="shared" si="27"/>
        <v>0</v>
      </c>
      <c r="R20" s="30">
        <f t="shared" si="28"/>
        <v>27650</v>
      </c>
      <c r="S20" s="29">
        <f t="shared" si="29"/>
        <v>27650</v>
      </c>
      <c r="T20" s="109"/>
      <c r="U20" s="109"/>
      <c r="V20" s="109"/>
      <c r="W20" s="110"/>
    </row>
    <row r="21" spans="1:23" ht="30" customHeight="1" thickTop="1" x14ac:dyDescent="0.2">
      <c r="B21" s="20" t="s">
        <v>56</v>
      </c>
      <c r="C21" s="128" t="s">
        <v>60</v>
      </c>
      <c r="D21" s="22"/>
      <c r="E21" s="111">
        <f t="shared" ref="E21:J21" si="30">SUM(E22:E23)</f>
        <v>1600000</v>
      </c>
      <c r="F21" s="111">
        <f t="shared" si="30"/>
        <v>1600000</v>
      </c>
      <c r="G21" s="111">
        <f t="shared" si="30"/>
        <v>3200000</v>
      </c>
      <c r="H21" s="111">
        <f t="shared" si="30"/>
        <v>0</v>
      </c>
      <c r="I21" s="111">
        <f t="shared" si="30"/>
        <v>466590</v>
      </c>
      <c r="J21" s="111">
        <f t="shared" si="30"/>
        <v>466590</v>
      </c>
      <c r="K21" s="23">
        <f t="shared" ref="K21:S21" si="31">SUM(K22:K23)</f>
        <v>0</v>
      </c>
      <c r="L21" s="23">
        <f t="shared" si="31"/>
        <v>0</v>
      </c>
      <c r="M21" s="23">
        <f t="shared" ref="M21" si="32">SUM(M22:M23)</f>
        <v>0</v>
      </c>
      <c r="N21" s="88">
        <f t="shared" si="31"/>
        <v>0</v>
      </c>
      <c r="O21" s="88">
        <f t="shared" si="31"/>
        <v>0</v>
      </c>
      <c r="P21" s="23">
        <f t="shared" si="31"/>
        <v>0</v>
      </c>
      <c r="Q21" s="23">
        <f t="shared" si="31"/>
        <v>0</v>
      </c>
      <c r="R21" s="23">
        <f t="shared" si="31"/>
        <v>466590</v>
      </c>
      <c r="S21" s="23">
        <f t="shared" si="31"/>
        <v>466590</v>
      </c>
      <c r="T21" s="54">
        <f t="shared" si="11"/>
        <v>0</v>
      </c>
      <c r="U21" s="54">
        <f t="shared" si="12"/>
        <v>0</v>
      </c>
      <c r="V21" s="54">
        <f t="shared" si="3"/>
        <v>0</v>
      </c>
      <c r="W21" s="55">
        <f t="shared" si="4"/>
        <v>0</v>
      </c>
    </row>
    <row r="22" spans="1:23" ht="20.100000000000001" customHeight="1" x14ac:dyDescent="0.2">
      <c r="A22" s="1">
        <v>41</v>
      </c>
      <c r="B22" s="35"/>
      <c r="C22" s="25" t="s">
        <v>22</v>
      </c>
      <c r="D22" s="26" t="s">
        <v>18</v>
      </c>
      <c r="E22" s="27">
        <v>1537172</v>
      </c>
      <c r="F22" s="27">
        <v>1537172</v>
      </c>
      <c r="G22" s="29">
        <f>+F22+E22</f>
        <v>3074344</v>
      </c>
      <c r="H22" s="27"/>
      <c r="I22" s="27">
        <v>466590</v>
      </c>
      <c r="J22" s="29">
        <f>+I22+H22</f>
        <v>466590</v>
      </c>
      <c r="K22" s="27"/>
      <c r="L22" s="27"/>
      <c r="M22" s="29">
        <f>+L22+K22</f>
        <v>0</v>
      </c>
      <c r="N22" s="99"/>
      <c r="O22" s="99"/>
      <c r="P22" s="29">
        <f>+O22+N22</f>
        <v>0</v>
      </c>
      <c r="Q22" s="30">
        <f t="shared" ref="Q22:R22" si="33">H22-(K22+N22)</f>
        <v>0</v>
      </c>
      <c r="R22" s="30">
        <f t="shared" si="33"/>
        <v>466590</v>
      </c>
      <c r="S22" s="29">
        <f t="shared" ref="S22" si="34">SUM(Q22:R22)</f>
        <v>466590</v>
      </c>
      <c r="T22" s="52">
        <f t="shared" si="11"/>
        <v>0</v>
      </c>
      <c r="U22" s="52">
        <f t="shared" si="12"/>
        <v>0</v>
      </c>
      <c r="V22" s="52">
        <f t="shared" si="3"/>
        <v>0</v>
      </c>
      <c r="W22" s="53">
        <f t="shared" si="4"/>
        <v>0</v>
      </c>
    </row>
    <row r="23" spans="1:23" ht="20.100000000000001" customHeight="1" x14ac:dyDescent="0.2">
      <c r="B23" s="70"/>
      <c r="C23" s="78" t="s">
        <v>35</v>
      </c>
      <c r="D23" s="79" t="s">
        <v>18</v>
      </c>
      <c r="E23" s="72">
        <f t="shared" ref="E23:I23" si="35">SUM(E24)</f>
        <v>62828</v>
      </c>
      <c r="F23" s="72">
        <f t="shared" si="35"/>
        <v>62828</v>
      </c>
      <c r="G23" s="71">
        <f t="shared" si="35"/>
        <v>125656</v>
      </c>
      <c r="H23" s="72">
        <f t="shared" si="35"/>
        <v>0</v>
      </c>
      <c r="I23" s="71">
        <f t="shared" si="35"/>
        <v>0</v>
      </c>
      <c r="J23" s="71">
        <f t="shared" ref="J23:S23" si="36">SUM(J24)</f>
        <v>0</v>
      </c>
      <c r="K23" s="71">
        <f t="shared" si="36"/>
        <v>0</v>
      </c>
      <c r="L23" s="71">
        <f t="shared" si="36"/>
        <v>0</v>
      </c>
      <c r="M23" s="71">
        <f t="shared" si="36"/>
        <v>0</v>
      </c>
      <c r="N23" s="91">
        <f t="shared" si="36"/>
        <v>0</v>
      </c>
      <c r="O23" s="91">
        <f t="shared" si="36"/>
        <v>0</v>
      </c>
      <c r="P23" s="71">
        <f t="shared" si="36"/>
        <v>0</v>
      </c>
      <c r="Q23" s="71">
        <f t="shared" si="36"/>
        <v>0</v>
      </c>
      <c r="R23" s="71">
        <f t="shared" si="36"/>
        <v>0</v>
      </c>
      <c r="S23" s="71">
        <f t="shared" si="36"/>
        <v>0</v>
      </c>
      <c r="T23" s="80">
        <f>IFERROR(+N23/H23,0)</f>
        <v>0</v>
      </c>
      <c r="U23" s="80">
        <f>IFERROR(+O23/I23,0)</f>
        <v>0</v>
      </c>
      <c r="V23" s="80">
        <f>IFERROR(+P23/J23,0)</f>
        <v>0</v>
      </c>
      <c r="W23" s="81">
        <f>IFERROR(+P23/G23,0)</f>
        <v>0</v>
      </c>
    </row>
    <row r="24" spans="1:23" ht="20.100000000000001" customHeight="1" thickBot="1" x14ac:dyDescent="0.25">
      <c r="A24" s="1">
        <v>41</v>
      </c>
      <c r="B24" s="47" t="s">
        <v>38</v>
      </c>
      <c r="C24" s="48" t="s">
        <v>36</v>
      </c>
      <c r="D24" s="37" t="s">
        <v>18</v>
      </c>
      <c r="E24" s="49">
        <v>62828</v>
      </c>
      <c r="F24" s="49">
        <v>62828</v>
      </c>
      <c r="G24" s="29">
        <f>+F24+E24</f>
        <v>125656</v>
      </c>
      <c r="H24" s="49"/>
      <c r="I24" s="49">
        <v>0</v>
      </c>
      <c r="J24" s="29">
        <f>+I24+H24</f>
        <v>0</v>
      </c>
      <c r="K24" s="49">
        <v>0</v>
      </c>
      <c r="L24" s="49">
        <v>0</v>
      </c>
      <c r="M24" s="29">
        <f>+L24+K24</f>
        <v>0</v>
      </c>
      <c r="N24" s="101"/>
      <c r="O24" s="101"/>
      <c r="P24" s="29">
        <f>+O24+N24</f>
        <v>0</v>
      </c>
      <c r="Q24" s="51">
        <f t="shared" ref="Q24" si="37">H24-(K24+N24)</f>
        <v>0</v>
      </c>
      <c r="R24" s="51">
        <f t="shared" ref="R24" si="38">I24-(L24+O24)</f>
        <v>0</v>
      </c>
      <c r="S24" s="50">
        <f t="shared" ref="S24" si="39">SUM(Q24:R24)</f>
        <v>0</v>
      </c>
      <c r="T24" s="60">
        <f t="shared" ref="T24" si="40">IFERROR(+N24/H24,0)</f>
        <v>0</v>
      </c>
      <c r="U24" s="60">
        <f t="shared" ref="U24" si="41">IFERROR(+O24/I24,0)</f>
        <v>0</v>
      </c>
      <c r="V24" s="60">
        <f t="shared" ref="V24" si="42">IFERROR(+P24/J24,0)</f>
        <v>0</v>
      </c>
      <c r="W24" s="64">
        <f t="shared" ref="W24" si="43">IFERROR(+P24/G24,0)</f>
        <v>0</v>
      </c>
    </row>
    <row r="25" spans="1:23" ht="30" customHeight="1" thickTop="1" x14ac:dyDescent="0.2">
      <c r="B25" s="20" t="s">
        <v>57</v>
      </c>
      <c r="C25" s="21" t="s">
        <v>23</v>
      </c>
      <c r="D25" s="22"/>
      <c r="E25" s="23">
        <f>SUM(E26:E29)</f>
        <v>65600000</v>
      </c>
      <c r="F25" s="23">
        <f>SUM(F26:F29)</f>
        <v>32800000</v>
      </c>
      <c r="G25" s="24">
        <f t="shared" ref="G25" si="44">SUM(G26:G29)</f>
        <v>98400000</v>
      </c>
      <c r="H25" s="23">
        <f t="shared" ref="H25:S25" si="45">SUM(H26:H29)</f>
        <v>0</v>
      </c>
      <c r="I25" s="23">
        <f t="shared" si="45"/>
        <v>800000</v>
      </c>
      <c r="J25" s="24">
        <f t="shared" ref="J25" si="46">SUM(J26:J29)</f>
        <v>800000</v>
      </c>
      <c r="K25" s="23">
        <f t="shared" si="45"/>
        <v>0</v>
      </c>
      <c r="L25" s="23">
        <f t="shared" si="45"/>
        <v>800000</v>
      </c>
      <c r="M25" s="24">
        <f t="shared" ref="M25" si="47">SUM(M26:M29)</f>
        <v>800000</v>
      </c>
      <c r="N25" s="88">
        <f t="shared" si="45"/>
        <v>0</v>
      </c>
      <c r="O25" s="88">
        <f t="shared" si="45"/>
        <v>0</v>
      </c>
      <c r="P25" s="24">
        <f t="shared" si="45"/>
        <v>0</v>
      </c>
      <c r="Q25" s="23">
        <f t="shared" si="45"/>
        <v>0</v>
      </c>
      <c r="R25" s="23">
        <f t="shared" si="45"/>
        <v>0</v>
      </c>
      <c r="S25" s="24">
        <f t="shared" si="45"/>
        <v>0</v>
      </c>
      <c r="T25" s="54">
        <f t="shared" si="11"/>
        <v>0</v>
      </c>
      <c r="U25" s="54">
        <f t="shared" si="12"/>
        <v>0</v>
      </c>
      <c r="V25" s="54">
        <f t="shared" si="3"/>
        <v>0</v>
      </c>
      <c r="W25" s="55">
        <f t="shared" si="4"/>
        <v>0</v>
      </c>
    </row>
    <row r="26" spans="1:23" ht="20.100000000000001" customHeight="1" x14ac:dyDescent="0.2">
      <c r="A26" s="1">
        <v>45</v>
      </c>
      <c r="B26" s="84"/>
      <c r="C26" s="25" t="s">
        <v>24</v>
      </c>
      <c r="D26" s="26" t="s">
        <v>18</v>
      </c>
      <c r="E26" s="27">
        <v>53833620</v>
      </c>
      <c r="F26" s="27">
        <v>10070000</v>
      </c>
      <c r="G26" s="29">
        <f t="shared" ref="G26:G28" si="48">+F26+E26</f>
        <v>63903620</v>
      </c>
      <c r="H26" s="27"/>
      <c r="I26" s="27"/>
      <c r="J26" s="29">
        <f t="shared" ref="J26:J28" si="49">+I26+H26</f>
        <v>0</v>
      </c>
      <c r="K26" s="27">
        <f>+H26-N26</f>
        <v>0</v>
      </c>
      <c r="L26" s="27">
        <f t="shared" ref="L26:L28" si="50">+I26-O26</f>
        <v>0</v>
      </c>
      <c r="M26" s="29">
        <f t="shared" ref="M26:M28" si="51">+L26+K26</f>
        <v>0</v>
      </c>
      <c r="N26" s="99"/>
      <c r="O26" s="99"/>
      <c r="P26" s="29">
        <f t="shared" ref="P26:P28" si="52">+O26+N26</f>
        <v>0</v>
      </c>
      <c r="Q26" s="30">
        <f>H26-(K26+N26)</f>
        <v>0</v>
      </c>
      <c r="R26" s="30">
        <f t="shared" ref="Q26:R28" si="53">I26-(L26+O26)</f>
        <v>0</v>
      </c>
      <c r="S26" s="29">
        <f t="shared" ref="S26:S28" si="54">SUM(Q26:R26)</f>
        <v>0</v>
      </c>
      <c r="T26" s="52">
        <f t="shared" si="11"/>
        <v>0</v>
      </c>
      <c r="U26" s="52">
        <f t="shared" si="12"/>
        <v>0</v>
      </c>
      <c r="V26" s="52">
        <f t="shared" si="3"/>
        <v>0</v>
      </c>
      <c r="W26" s="53">
        <f t="shared" si="4"/>
        <v>0</v>
      </c>
    </row>
    <row r="27" spans="1:23" ht="20.100000000000001" customHeight="1" x14ac:dyDescent="0.2">
      <c r="A27" s="1">
        <v>45</v>
      </c>
      <c r="B27" s="83"/>
      <c r="C27" s="25" t="s">
        <v>25</v>
      </c>
      <c r="D27" s="26" t="s">
        <v>18</v>
      </c>
      <c r="E27" s="27">
        <v>4440000</v>
      </c>
      <c r="F27" s="27">
        <v>0</v>
      </c>
      <c r="G27" s="29">
        <f t="shared" si="48"/>
        <v>4440000</v>
      </c>
      <c r="H27" s="27"/>
      <c r="I27" s="27"/>
      <c r="J27" s="29">
        <f t="shared" si="49"/>
        <v>0</v>
      </c>
      <c r="K27" s="27">
        <f t="shared" ref="K27:K28" si="55">+H27-N27</f>
        <v>0</v>
      </c>
      <c r="L27" s="27">
        <f t="shared" si="50"/>
        <v>0</v>
      </c>
      <c r="M27" s="29">
        <f t="shared" si="51"/>
        <v>0</v>
      </c>
      <c r="N27" s="99"/>
      <c r="O27" s="99"/>
      <c r="P27" s="29">
        <f t="shared" si="52"/>
        <v>0</v>
      </c>
      <c r="Q27" s="30">
        <f t="shared" si="53"/>
        <v>0</v>
      </c>
      <c r="R27" s="30">
        <f t="shared" si="53"/>
        <v>0</v>
      </c>
      <c r="S27" s="29">
        <f t="shared" si="54"/>
        <v>0</v>
      </c>
      <c r="T27" s="52">
        <f t="shared" si="11"/>
        <v>0</v>
      </c>
      <c r="U27" s="52">
        <f t="shared" si="12"/>
        <v>0</v>
      </c>
      <c r="V27" s="52">
        <f t="shared" si="3"/>
        <v>0</v>
      </c>
      <c r="W27" s="53">
        <f t="shared" si="4"/>
        <v>0</v>
      </c>
    </row>
    <row r="28" spans="1:23" ht="20.100000000000001" customHeight="1" x14ac:dyDescent="0.2">
      <c r="A28" s="1">
        <v>45</v>
      </c>
      <c r="B28" s="83"/>
      <c r="C28" s="25" t="s">
        <v>26</v>
      </c>
      <c r="D28" s="26" t="s">
        <v>18</v>
      </c>
      <c r="E28" s="27">
        <v>4046380</v>
      </c>
      <c r="F28" s="27">
        <v>21090000</v>
      </c>
      <c r="G28" s="29">
        <f t="shared" si="48"/>
        <v>25136380</v>
      </c>
      <c r="H28" s="27"/>
      <c r="I28" s="27">
        <v>800000</v>
      </c>
      <c r="J28" s="29">
        <f t="shared" si="49"/>
        <v>800000</v>
      </c>
      <c r="K28" s="27">
        <f t="shared" si="55"/>
        <v>0</v>
      </c>
      <c r="L28" s="27">
        <f t="shared" si="50"/>
        <v>800000</v>
      </c>
      <c r="M28" s="29">
        <f t="shared" si="51"/>
        <v>800000</v>
      </c>
      <c r="N28" s="99"/>
      <c r="O28" s="99"/>
      <c r="P28" s="29">
        <f t="shared" si="52"/>
        <v>0</v>
      </c>
      <c r="Q28" s="30">
        <f t="shared" si="53"/>
        <v>0</v>
      </c>
      <c r="R28" s="30">
        <f t="shared" si="53"/>
        <v>0</v>
      </c>
      <c r="S28" s="29">
        <f t="shared" si="54"/>
        <v>0</v>
      </c>
      <c r="T28" s="52">
        <f t="shared" si="11"/>
        <v>0</v>
      </c>
      <c r="U28" s="52">
        <f t="shared" si="12"/>
        <v>0</v>
      </c>
      <c r="V28" s="52">
        <f t="shared" si="3"/>
        <v>0</v>
      </c>
      <c r="W28" s="53">
        <f t="shared" si="4"/>
        <v>0</v>
      </c>
    </row>
    <row r="29" spans="1:23" ht="20.100000000000001" customHeight="1" x14ac:dyDescent="0.2">
      <c r="B29" s="82"/>
      <c r="C29" s="68" t="s">
        <v>35</v>
      </c>
      <c r="D29" s="37" t="s">
        <v>18</v>
      </c>
      <c r="E29" s="30">
        <f>SUM(E30:E34)</f>
        <v>3279999.9999999995</v>
      </c>
      <c r="F29" s="30">
        <f t="shared" ref="F29:S29" si="56">SUM(F30:F34)</f>
        <v>1639999.9999999998</v>
      </c>
      <c r="G29" s="51">
        <f t="shared" ref="G29" si="57">SUM(G30:G34)</f>
        <v>4919999.9999999991</v>
      </c>
      <c r="H29" s="51">
        <f t="shared" si="56"/>
        <v>0</v>
      </c>
      <c r="I29" s="51">
        <f t="shared" si="56"/>
        <v>0</v>
      </c>
      <c r="J29" s="51">
        <f t="shared" ref="J29" si="58">SUM(J30:J34)</f>
        <v>0</v>
      </c>
      <c r="K29" s="51">
        <f t="shared" si="56"/>
        <v>0</v>
      </c>
      <c r="L29" s="51">
        <f t="shared" si="56"/>
        <v>0</v>
      </c>
      <c r="M29" s="51">
        <f t="shared" ref="M29" si="59">SUM(M30:M34)</f>
        <v>0</v>
      </c>
      <c r="N29" s="90">
        <f t="shared" si="56"/>
        <v>0</v>
      </c>
      <c r="O29" s="90">
        <f t="shared" si="56"/>
        <v>0</v>
      </c>
      <c r="P29" s="51">
        <f t="shared" si="56"/>
        <v>0</v>
      </c>
      <c r="Q29" s="51">
        <f t="shared" si="56"/>
        <v>0</v>
      </c>
      <c r="R29" s="51">
        <f t="shared" si="56"/>
        <v>0</v>
      </c>
      <c r="S29" s="51">
        <f t="shared" si="56"/>
        <v>0</v>
      </c>
      <c r="T29" s="66">
        <f t="shared" ref="T29:V30" si="60">IFERROR(+N29/H29,0)</f>
        <v>0</v>
      </c>
      <c r="U29" s="66">
        <f t="shared" si="60"/>
        <v>0</v>
      </c>
      <c r="V29" s="66">
        <f t="shared" si="60"/>
        <v>0</v>
      </c>
      <c r="W29" s="67">
        <f>IFERROR(+P29/G29,0)</f>
        <v>0</v>
      </c>
    </row>
    <row r="30" spans="1:23" ht="20.100000000000001" customHeight="1" x14ac:dyDescent="0.2">
      <c r="A30" s="1">
        <v>45</v>
      </c>
      <c r="B30" s="82" t="s">
        <v>38</v>
      </c>
      <c r="C30" s="48" t="s">
        <v>36</v>
      </c>
      <c r="D30" s="37" t="s">
        <v>18</v>
      </c>
      <c r="E30" s="49">
        <v>2263199.9999999995</v>
      </c>
      <c r="F30" s="49">
        <v>1131599.9999999998</v>
      </c>
      <c r="G30" s="29">
        <f>+F30+E30</f>
        <v>3394799.9999999991</v>
      </c>
      <c r="H30" s="49"/>
      <c r="I30" s="49"/>
      <c r="J30" s="29">
        <f>+I30+H30</f>
        <v>0</v>
      </c>
      <c r="K30" s="49"/>
      <c r="L30" s="49"/>
      <c r="M30" s="29">
        <f>+L30+K30</f>
        <v>0</v>
      </c>
      <c r="N30" s="101"/>
      <c r="O30" s="101"/>
      <c r="P30" s="29">
        <f>+O30+N30</f>
        <v>0</v>
      </c>
      <c r="Q30" s="51">
        <f t="shared" ref="Q30:Q34" si="61">H30-(K30+N30)</f>
        <v>0</v>
      </c>
      <c r="R30" s="51">
        <f t="shared" ref="R30:R34" si="62">I30-(L30+O30)</f>
        <v>0</v>
      </c>
      <c r="S30" s="50">
        <f t="shared" ref="S30:S34" si="63">SUM(Q30:R30)</f>
        <v>0</v>
      </c>
      <c r="T30" s="60">
        <f t="shared" si="60"/>
        <v>0</v>
      </c>
      <c r="U30" s="60">
        <f t="shared" si="60"/>
        <v>0</v>
      </c>
      <c r="V30" s="60">
        <f t="shared" si="60"/>
        <v>0</v>
      </c>
      <c r="W30" s="64">
        <f t="shared" ref="W30:W34" si="64">IFERROR(+P30/G30,0)</f>
        <v>0</v>
      </c>
    </row>
    <row r="31" spans="1:23" ht="20.100000000000001" customHeight="1" x14ac:dyDescent="0.2">
      <c r="A31" s="1">
        <v>45</v>
      </c>
      <c r="B31" s="82" t="s">
        <v>47</v>
      </c>
      <c r="C31" s="73" t="s">
        <v>44</v>
      </c>
      <c r="D31" s="26" t="s">
        <v>18</v>
      </c>
      <c r="E31" s="74">
        <v>164000</v>
      </c>
      <c r="F31" s="74">
        <v>82000</v>
      </c>
      <c r="G31" s="29">
        <f t="shared" ref="G31:G34" si="65">+F31+E31</f>
        <v>246000</v>
      </c>
      <c r="H31" s="74"/>
      <c r="I31" s="74"/>
      <c r="J31" s="29">
        <f t="shared" ref="J31:J34" si="66">+I31+H31</f>
        <v>0</v>
      </c>
      <c r="K31" s="74"/>
      <c r="L31" s="74"/>
      <c r="M31" s="29">
        <f t="shared" ref="M31:M34" si="67">+L31+K31</f>
        <v>0</v>
      </c>
      <c r="N31" s="100"/>
      <c r="O31" s="100"/>
      <c r="P31" s="29">
        <f t="shared" ref="P31:P34" si="68">+O31+N31</f>
        <v>0</v>
      </c>
      <c r="Q31" s="30">
        <f t="shared" si="61"/>
        <v>0</v>
      </c>
      <c r="R31" s="30">
        <f t="shared" si="62"/>
        <v>0</v>
      </c>
      <c r="S31" s="29">
        <f t="shared" si="63"/>
        <v>0</v>
      </c>
      <c r="T31" s="75">
        <f t="shared" ref="T31:U34" si="69">IFERROR(+N31/H31,0)</f>
        <v>0</v>
      </c>
      <c r="U31" s="75">
        <f t="shared" si="69"/>
        <v>0</v>
      </c>
      <c r="V31" s="75">
        <f t="shared" ref="V31:V34" si="70">IFERROR(+P31/J31,0)</f>
        <v>0</v>
      </c>
      <c r="W31" s="76">
        <f t="shared" si="64"/>
        <v>0</v>
      </c>
    </row>
    <row r="32" spans="1:23" ht="20.100000000000001" customHeight="1" x14ac:dyDescent="0.2">
      <c r="A32" s="1">
        <v>45</v>
      </c>
      <c r="B32" s="82" t="s">
        <v>48</v>
      </c>
      <c r="C32" s="73" t="s">
        <v>45</v>
      </c>
      <c r="D32" s="26" t="s">
        <v>18</v>
      </c>
      <c r="E32" s="74">
        <v>426400</v>
      </c>
      <c r="F32" s="74">
        <v>213200</v>
      </c>
      <c r="G32" s="29">
        <f t="shared" si="65"/>
        <v>639600</v>
      </c>
      <c r="H32" s="74"/>
      <c r="I32" s="74"/>
      <c r="J32" s="29">
        <f t="shared" si="66"/>
        <v>0</v>
      </c>
      <c r="K32" s="74"/>
      <c r="L32" s="74"/>
      <c r="M32" s="29">
        <f t="shared" si="67"/>
        <v>0</v>
      </c>
      <c r="N32" s="100"/>
      <c r="O32" s="100"/>
      <c r="P32" s="29">
        <f t="shared" si="68"/>
        <v>0</v>
      </c>
      <c r="Q32" s="30">
        <f t="shared" si="61"/>
        <v>0</v>
      </c>
      <c r="R32" s="30">
        <f t="shared" si="62"/>
        <v>0</v>
      </c>
      <c r="S32" s="29">
        <f t="shared" si="63"/>
        <v>0</v>
      </c>
      <c r="T32" s="75">
        <f t="shared" si="69"/>
        <v>0</v>
      </c>
      <c r="U32" s="75">
        <f t="shared" si="69"/>
        <v>0</v>
      </c>
      <c r="V32" s="75">
        <f>IFERROR(+P32/J32,0)</f>
        <v>0</v>
      </c>
      <c r="W32" s="76">
        <f t="shared" si="64"/>
        <v>0</v>
      </c>
    </row>
    <row r="33" spans="1:23" ht="20.100000000000001" customHeight="1" x14ac:dyDescent="0.2">
      <c r="A33" s="1">
        <v>45</v>
      </c>
      <c r="B33" s="82" t="s">
        <v>39</v>
      </c>
      <c r="C33" s="73" t="s">
        <v>46</v>
      </c>
      <c r="D33" s="26" t="s">
        <v>18</v>
      </c>
      <c r="E33" s="74">
        <v>196800.00000000003</v>
      </c>
      <c r="F33" s="74">
        <v>98400</v>
      </c>
      <c r="G33" s="29">
        <f t="shared" si="65"/>
        <v>295200</v>
      </c>
      <c r="H33" s="74"/>
      <c r="I33" s="74"/>
      <c r="J33" s="29">
        <f t="shared" si="66"/>
        <v>0</v>
      </c>
      <c r="K33" s="74"/>
      <c r="L33" s="74"/>
      <c r="M33" s="29">
        <f t="shared" si="67"/>
        <v>0</v>
      </c>
      <c r="N33" s="100"/>
      <c r="O33" s="100"/>
      <c r="P33" s="29">
        <f t="shared" si="68"/>
        <v>0</v>
      </c>
      <c r="Q33" s="30">
        <f t="shared" si="61"/>
        <v>0</v>
      </c>
      <c r="R33" s="30">
        <f t="shared" si="62"/>
        <v>0</v>
      </c>
      <c r="S33" s="29">
        <f t="shared" si="63"/>
        <v>0</v>
      </c>
      <c r="T33" s="75">
        <f t="shared" si="69"/>
        <v>0</v>
      </c>
      <c r="U33" s="75">
        <f t="shared" si="69"/>
        <v>0</v>
      </c>
      <c r="V33" s="75">
        <f t="shared" si="70"/>
        <v>0</v>
      </c>
      <c r="W33" s="76">
        <f t="shared" si="64"/>
        <v>0</v>
      </c>
    </row>
    <row r="34" spans="1:23" ht="20.100000000000001" customHeight="1" thickBot="1" x14ac:dyDescent="0.25">
      <c r="A34" s="1">
        <v>45</v>
      </c>
      <c r="B34" s="82" t="s">
        <v>50</v>
      </c>
      <c r="C34" s="73" t="s">
        <v>49</v>
      </c>
      <c r="D34" s="26" t="s">
        <v>18</v>
      </c>
      <c r="E34" s="74">
        <v>229600</v>
      </c>
      <c r="F34" s="74">
        <v>114800</v>
      </c>
      <c r="G34" s="29">
        <f t="shared" si="65"/>
        <v>344400</v>
      </c>
      <c r="H34" s="74"/>
      <c r="I34" s="74"/>
      <c r="J34" s="29">
        <f t="shared" si="66"/>
        <v>0</v>
      </c>
      <c r="K34" s="74"/>
      <c r="L34" s="74"/>
      <c r="M34" s="29">
        <f t="shared" si="67"/>
        <v>0</v>
      </c>
      <c r="N34" s="100"/>
      <c r="O34" s="100"/>
      <c r="P34" s="29">
        <f t="shared" si="68"/>
        <v>0</v>
      </c>
      <c r="Q34" s="30">
        <f t="shared" si="61"/>
        <v>0</v>
      </c>
      <c r="R34" s="30">
        <f t="shared" si="62"/>
        <v>0</v>
      </c>
      <c r="S34" s="29">
        <f t="shared" si="63"/>
        <v>0</v>
      </c>
      <c r="T34" s="75">
        <f t="shared" si="69"/>
        <v>0</v>
      </c>
      <c r="U34" s="75">
        <f t="shared" si="69"/>
        <v>0</v>
      </c>
      <c r="V34" s="75">
        <f t="shared" si="70"/>
        <v>0</v>
      </c>
      <c r="W34" s="76">
        <f t="shared" si="64"/>
        <v>0</v>
      </c>
    </row>
    <row r="35" spans="1:23" ht="30" customHeight="1" thickTop="1" x14ac:dyDescent="0.2">
      <c r="B35" s="20" t="s">
        <v>58</v>
      </c>
      <c r="C35" s="21" t="s">
        <v>27</v>
      </c>
      <c r="D35" s="22"/>
      <c r="E35" s="23">
        <f>E36+E41</f>
        <v>87300000</v>
      </c>
      <c r="F35" s="23">
        <f>F36+F41</f>
        <v>21825000</v>
      </c>
      <c r="G35" s="23">
        <f t="shared" ref="G35" si="71">G36+G41</f>
        <v>109125000</v>
      </c>
      <c r="H35" s="23">
        <f t="shared" ref="H35:J35" si="72">H36+H41</f>
        <v>0</v>
      </c>
      <c r="I35" s="23">
        <f t="shared" si="72"/>
        <v>21825000</v>
      </c>
      <c r="J35" s="23">
        <f t="shared" si="72"/>
        <v>21825000</v>
      </c>
      <c r="K35" s="23">
        <f t="shared" ref="K35:S35" si="73">K36+K41</f>
        <v>0</v>
      </c>
      <c r="L35" s="23">
        <f t="shared" si="73"/>
        <v>0</v>
      </c>
      <c r="M35" s="23">
        <f t="shared" ref="M35" si="74">M36+M41</f>
        <v>0</v>
      </c>
      <c r="N35" s="88">
        <f t="shared" si="73"/>
        <v>0</v>
      </c>
      <c r="O35" s="88">
        <f t="shared" si="73"/>
        <v>0</v>
      </c>
      <c r="P35" s="23">
        <f t="shared" si="73"/>
        <v>0</v>
      </c>
      <c r="Q35" s="23">
        <f>Q36+Q41</f>
        <v>0</v>
      </c>
      <c r="R35" s="23">
        <f t="shared" si="73"/>
        <v>21825000</v>
      </c>
      <c r="S35" s="23">
        <f t="shared" si="73"/>
        <v>21825000</v>
      </c>
      <c r="T35" s="57">
        <f t="shared" si="11"/>
        <v>0</v>
      </c>
      <c r="U35" s="57">
        <f t="shared" si="12"/>
        <v>0</v>
      </c>
      <c r="V35" s="57">
        <f t="shared" si="3"/>
        <v>0</v>
      </c>
      <c r="W35" s="55">
        <f t="shared" si="4"/>
        <v>0</v>
      </c>
    </row>
    <row r="36" spans="1:23" ht="27" customHeight="1" x14ac:dyDescent="0.2">
      <c r="A36" s="1">
        <v>42</v>
      </c>
      <c r="B36" s="84" t="s">
        <v>34</v>
      </c>
      <c r="C36" s="69" t="s">
        <v>28</v>
      </c>
      <c r="D36" s="37" t="s">
        <v>29</v>
      </c>
      <c r="E36" s="30">
        <f t="shared" ref="E36:S36" si="75">SUM(E37:E40)</f>
        <v>83196900</v>
      </c>
      <c r="F36" s="30">
        <f t="shared" si="75"/>
        <v>20799225</v>
      </c>
      <c r="G36" s="30">
        <f t="shared" ref="G36" si="76">SUM(G37:G40)</f>
        <v>103996125</v>
      </c>
      <c r="H36" s="30">
        <f t="shared" si="75"/>
        <v>0</v>
      </c>
      <c r="I36" s="30">
        <f t="shared" si="75"/>
        <v>20799225</v>
      </c>
      <c r="J36" s="30">
        <f t="shared" ref="J36" si="77">SUM(J37:J40)</f>
        <v>20799225</v>
      </c>
      <c r="K36" s="30">
        <f t="shared" si="75"/>
        <v>0</v>
      </c>
      <c r="L36" s="30">
        <f t="shared" si="75"/>
        <v>0</v>
      </c>
      <c r="M36" s="30">
        <f t="shared" ref="M36" si="78">SUM(M37:M40)</f>
        <v>0</v>
      </c>
      <c r="N36" s="89">
        <f t="shared" si="75"/>
        <v>0</v>
      </c>
      <c r="O36" s="89">
        <f t="shared" si="75"/>
        <v>0</v>
      </c>
      <c r="P36" s="30">
        <f t="shared" si="75"/>
        <v>0</v>
      </c>
      <c r="Q36" s="30">
        <f t="shared" si="75"/>
        <v>0</v>
      </c>
      <c r="R36" s="30">
        <f t="shared" si="75"/>
        <v>20799225</v>
      </c>
      <c r="S36" s="30">
        <f t="shared" si="75"/>
        <v>20799225</v>
      </c>
      <c r="T36" s="58">
        <f t="shared" si="11"/>
        <v>0</v>
      </c>
      <c r="U36" s="58">
        <f t="shared" si="12"/>
        <v>0</v>
      </c>
      <c r="V36" s="58">
        <f t="shared" si="3"/>
        <v>0</v>
      </c>
      <c r="W36" s="63">
        <f t="shared" si="4"/>
        <v>0</v>
      </c>
    </row>
    <row r="37" spans="1:23" ht="20.100000000000001" customHeight="1" x14ac:dyDescent="0.2">
      <c r="A37" s="1">
        <v>42</v>
      </c>
      <c r="B37" s="84" t="s">
        <v>40</v>
      </c>
      <c r="C37" s="36" t="s">
        <v>30</v>
      </c>
      <c r="D37" s="37" t="s">
        <v>29</v>
      </c>
      <c r="E37" s="27">
        <f>45774061-228870</f>
        <v>45545191</v>
      </c>
      <c r="F37" s="27">
        <f>11443516-57218</f>
        <v>11386298</v>
      </c>
      <c r="G37" s="29">
        <f t="shared" ref="G37:G40" si="79">+F37+E37</f>
        <v>56931489</v>
      </c>
      <c r="H37" s="27"/>
      <c r="I37" s="27">
        <f>11443516-57218</f>
        <v>11386298</v>
      </c>
      <c r="J37" s="29">
        <f t="shared" ref="J37:J40" si="80">+I37+H37</f>
        <v>11386298</v>
      </c>
      <c r="K37" s="27"/>
      <c r="L37" s="27"/>
      <c r="M37" s="29">
        <f t="shared" ref="M37:M40" si="81">+L37+K37</f>
        <v>0</v>
      </c>
      <c r="N37" s="99"/>
      <c r="O37" s="99"/>
      <c r="P37" s="29">
        <f t="shared" ref="P37:P40" si="82">+O37+N37</f>
        <v>0</v>
      </c>
      <c r="Q37" s="30">
        <f t="shared" ref="Q37:R39" si="83">H37-(K37+N37)</f>
        <v>0</v>
      </c>
      <c r="R37" s="30">
        <f t="shared" si="83"/>
        <v>11386298</v>
      </c>
      <c r="S37" s="28">
        <f t="shared" ref="S37:S39" si="84">SUM(Q37:R37)</f>
        <v>11386298</v>
      </c>
      <c r="T37" s="59">
        <f t="shared" si="11"/>
        <v>0</v>
      </c>
      <c r="U37" s="59">
        <f t="shared" si="12"/>
        <v>0</v>
      </c>
      <c r="V37" s="59">
        <f t="shared" si="3"/>
        <v>0</v>
      </c>
      <c r="W37" s="53">
        <f t="shared" si="4"/>
        <v>0</v>
      </c>
    </row>
    <row r="38" spans="1:23" ht="20.100000000000001" customHeight="1" x14ac:dyDescent="0.2">
      <c r="A38" s="1">
        <v>42</v>
      </c>
      <c r="B38" s="84" t="s">
        <v>41</v>
      </c>
      <c r="C38" s="36" t="s">
        <v>31</v>
      </c>
      <c r="D38" s="37" t="s">
        <v>29</v>
      </c>
      <c r="E38" s="27">
        <f>30516042-76290-76290</f>
        <v>30363462</v>
      </c>
      <c r="F38" s="27">
        <f>7629010-19072-19073</f>
        <v>7590865</v>
      </c>
      <c r="G38" s="29">
        <f t="shared" si="79"/>
        <v>37954327</v>
      </c>
      <c r="H38" s="27"/>
      <c r="I38" s="27">
        <f>7629010-19072-19073</f>
        <v>7590865</v>
      </c>
      <c r="J38" s="29">
        <f t="shared" si="80"/>
        <v>7590865</v>
      </c>
      <c r="K38" s="27"/>
      <c r="L38" s="27"/>
      <c r="M38" s="29">
        <f t="shared" si="81"/>
        <v>0</v>
      </c>
      <c r="N38" s="99"/>
      <c r="O38" s="99"/>
      <c r="P38" s="29">
        <f t="shared" si="82"/>
        <v>0</v>
      </c>
      <c r="Q38" s="30">
        <f t="shared" si="83"/>
        <v>0</v>
      </c>
      <c r="R38" s="30">
        <f t="shared" si="83"/>
        <v>7590865</v>
      </c>
      <c r="S38" s="28">
        <f t="shared" si="84"/>
        <v>7590865</v>
      </c>
      <c r="T38" s="59">
        <f t="shared" si="11"/>
        <v>0</v>
      </c>
      <c r="U38" s="59">
        <f t="shared" si="12"/>
        <v>0</v>
      </c>
      <c r="V38" s="59">
        <f t="shared" si="3"/>
        <v>0</v>
      </c>
      <c r="W38" s="53">
        <f t="shared" si="4"/>
        <v>0</v>
      </c>
    </row>
    <row r="39" spans="1:23" ht="20.100000000000001" customHeight="1" x14ac:dyDescent="0.2">
      <c r="A39" s="1">
        <v>42</v>
      </c>
      <c r="B39" s="84" t="s">
        <v>42</v>
      </c>
      <c r="C39" s="36" t="s">
        <v>32</v>
      </c>
      <c r="D39" s="37" t="s">
        <v>29</v>
      </c>
      <c r="E39" s="27">
        <f>6906797-34534</f>
        <v>6872263</v>
      </c>
      <c r="F39" s="27">
        <f>1726699-8634</f>
        <v>1718065</v>
      </c>
      <c r="G39" s="29">
        <f t="shared" si="79"/>
        <v>8590328</v>
      </c>
      <c r="H39" s="27"/>
      <c r="I39" s="27">
        <f>1726699-8634</f>
        <v>1718065</v>
      </c>
      <c r="J39" s="29">
        <f t="shared" si="80"/>
        <v>1718065</v>
      </c>
      <c r="K39" s="27"/>
      <c r="L39" s="27"/>
      <c r="M39" s="29">
        <f t="shared" si="81"/>
        <v>0</v>
      </c>
      <c r="N39" s="99"/>
      <c r="O39" s="99"/>
      <c r="P39" s="29">
        <f t="shared" si="82"/>
        <v>0</v>
      </c>
      <c r="Q39" s="30">
        <f t="shared" si="83"/>
        <v>0</v>
      </c>
      <c r="R39" s="30">
        <f t="shared" si="83"/>
        <v>1718065</v>
      </c>
      <c r="S39" s="28">
        <f t="shared" si="84"/>
        <v>1718065</v>
      </c>
      <c r="T39" s="59">
        <f t="shared" si="11"/>
        <v>0</v>
      </c>
      <c r="U39" s="59">
        <f t="shared" si="12"/>
        <v>0</v>
      </c>
      <c r="V39" s="59">
        <f t="shared" si="3"/>
        <v>0</v>
      </c>
      <c r="W39" s="53">
        <f t="shared" si="4"/>
        <v>0</v>
      </c>
    </row>
    <row r="40" spans="1:23" ht="20.100000000000001" customHeight="1" x14ac:dyDescent="0.2">
      <c r="A40" s="1">
        <v>42</v>
      </c>
      <c r="B40" s="84" t="s">
        <v>43</v>
      </c>
      <c r="C40" s="48" t="s">
        <v>33</v>
      </c>
      <c r="D40" s="37" t="s">
        <v>29</v>
      </c>
      <c r="E40" s="49">
        <f>228870+76290+76290+34534</f>
        <v>415984</v>
      </c>
      <c r="F40" s="49">
        <f>57218+19072+19073+8634</f>
        <v>103997</v>
      </c>
      <c r="G40" s="29">
        <f t="shared" si="79"/>
        <v>519981</v>
      </c>
      <c r="H40" s="27"/>
      <c r="I40" s="49">
        <f>57218+19072+19073+8634</f>
        <v>103997</v>
      </c>
      <c r="J40" s="29">
        <f t="shared" si="80"/>
        <v>103997</v>
      </c>
      <c r="K40" s="49"/>
      <c r="L40" s="49"/>
      <c r="M40" s="29">
        <f t="shared" si="81"/>
        <v>0</v>
      </c>
      <c r="N40" s="101"/>
      <c r="O40" s="101"/>
      <c r="P40" s="29">
        <f t="shared" si="82"/>
        <v>0</v>
      </c>
      <c r="Q40" s="51">
        <f t="shared" ref="Q40" si="85">H40-(K40+N40)</f>
        <v>0</v>
      </c>
      <c r="R40" s="51">
        <f t="shared" ref="R40" si="86">I40-(L40+O40)</f>
        <v>103997</v>
      </c>
      <c r="S40" s="50">
        <f t="shared" ref="S40" si="87">SUM(Q40:R40)</f>
        <v>103997</v>
      </c>
      <c r="T40" s="60">
        <f t="shared" ref="T40" si="88">IFERROR(+N40/H40,0)</f>
        <v>0</v>
      </c>
      <c r="U40" s="60">
        <f t="shared" ref="U40" si="89">IFERROR(+O40/I40,0)</f>
        <v>0</v>
      </c>
      <c r="V40" s="60">
        <f t="shared" ref="V40" si="90">IFERROR(+P40/J40,0)</f>
        <v>0</v>
      </c>
      <c r="W40" s="64">
        <f t="shared" ref="W40" si="91">IFERROR(+P40/G40,0)</f>
        <v>0</v>
      </c>
    </row>
    <row r="41" spans="1:23" ht="20.100000000000001" customHeight="1" x14ac:dyDescent="0.2">
      <c r="B41" s="82"/>
      <c r="C41" s="68" t="s">
        <v>35</v>
      </c>
      <c r="D41" s="37" t="s">
        <v>29</v>
      </c>
      <c r="E41" s="30">
        <f>SUM(E42:E43)</f>
        <v>4103100</v>
      </c>
      <c r="F41" s="30">
        <f>SUM(F42:F43)</f>
        <v>1025775</v>
      </c>
      <c r="G41" s="51">
        <f t="shared" ref="G41" si="92">SUM(G42:G43)</f>
        <v>5128875</v>
      </c>
      <c r="H41" s="51">
        <f>SUM(H42:H43)</f>
        <v>0</v>
      </c>
      <c r="I41" s="51">
        <f t="shared" ref="I41:J41" si="93">SUM(I42:I43)</f>
        <v>1025775</v>
      </c>
      <c r="J41" s="51">
        <f t="shared" si="93"/>
        <v>1025775</v>
      </c>
      <c r="K41" s="51">
        <f t="shared" ref="K41:S41" si="94">SUM(K42:K43)</f>
        <v>0</v>
      </c>
      <c r="L41" s="51">
        <f t="shared" si="94"/>
        <v>0</v>
      </c>
      <c r="M41" s="51">
        <f t="shared" ref="M41" si="95">SUM(M42:M43)</f>
        <v>0</v>
      </c>
      <c r="N41" s="90">
        <f t="shared" si="94"/>
        <v>0</v>
      </c>
      <c r="O41" s="90">
        <f t="shared" si="94"/>
        <v>0</v>
      </c>
      <c r="P41" s="51">
        <f t="shared" si="94"/>
        <v>0</v>
      </c>
      <c r="Q41" s="51">
        <f t="shared" si="94"/>
        <v>0</v>
      </c>
      <c r="R41" s="51">
        <f t="shared" si="94"/>
        <v>1025775</v>
      </c>
      <c r="S41" s="51">
        <f t="shared" si="94"/>
        <v>1025775</v>
      </c>
      <c r="T41" s="66">
        <f>IFERROR(+N41/H41,0)</f>
        <v>0</v>
      </c>
      <c r="U41" s="66">
        <f>IFERROR(+O41/I41,0)</f>
        <v>0</v>
      </c>
      <c r="V41" s="66">
        <f>IFERROR(+P41/J41,0)</f>
        <v>0</v>
      </c>
      <c r="W41" s="67">
        <f>IFERROR(+P41/G41,0)</f>
        <v>0</v>
      </c>
    </row>
    <row r="42" spans="1:23" ht="20.100000000000001" customHeight="1" x14ac:dyDescent="0.2">
      <c r="A42" s="1">
        <v>42</v>
      </c>
      <c r="B42" s="82" t="s">
        <v>38</v>
      </c>
      <c r="C42" s="48" t="s">
        <v>36</v>
      </c>
      <c r="D42" s="37" t="s">
        <v>29</v>
      </c>
      <c r="E42" s="49">
        <v>3492000</v>
      </c>
      <c r="F42" s="49">
        <v>873000</v>
      </c>
      <c r="G42" s="29">
        <f t="shared" ref="G42:G43" si="96">+F42+E42</f>
        <v>4365000</v>
      </c>
      <c r="H42" s="49"/>
      <c r="I42" s="49">
        <v>873000</v>
      </c>
      <c r="J42" s="29">
        <f t="shared" ref="J42:J43" si="97">+I42+H42</f>
        <v>873000</v>
      </c>
      <c r="K42" s="49"/>
      <c r="L42" s="49"/>
      <c r="M42" s="29">
        <f t="shared" ref="M42:M43" si="98">+L42+K42</f>
        <v>0</v>
      </c>
      <c r="N42" s="101"/>
      <c r="O42" s="101"/>
      <c r="P42" s="29">
        <f t="shared" ref="P42:P43" si="99">+O42+N42</f>
        <v>0</v>
      </c>
      <c r="Q42" s="51">
        <f t="shared" ref="Q42:Q43" si="100">H42-(K42+N42)</f>
        <v>0</v>
      </c>
      <c r="R42" s="51">
        <f t="shared" ref="R42:R43" si="101">I42-(L42+O42)</f>
        <v>873000</v>
      </c>
      <c r="S42" s="50">
        <f t="shared" ref="S42:S43" si="102">SUM(Q42:R42)</f>
        <v>873000</v>
      </c>
      <c r="T42" s="60">
        <f t="shared" ref="T42:T43" si="103">IFERROR(+N42/H42,0)</f>
        <v>0</v>
      </c>
      <c r="U42" s="60">
        <f t="shared" ref="U42:U43" si="104">IFERROR(+O42/I42,0)</f>
        <v>0</v>
      </c>
      <c r="V42" s="60">
        <f t="shared" ref="V42:V43" si="105">IFERROR(+P42/J42,0)</f>
        <v>0</v>
      </c>
      <c r="W42" s="64">
        <f t="shared" ref="W42:W43" si="106">IFERROR(+P42/G42,0)</f>
        <v>0</v>
      </c>
    </row>
    <row r="43" spans="1:23" ht="20.100000000000001" customHeight="1" thickBot="1" x14ac:dyDescent="0.25">
      <c r="A43" s="1">
        <v>42</v>
      </c>
      <c r="B43" s="85" t="s">
        <v>39</v>
      </c>
      <c r="C43" s="38" t="s">
        <v>37</v>
      </c>
      <c r="D43" s="39" t="s">
        <v>29</v>
      </c>
      <c r="E43" s="32">
        <v>611100</v>
      </c>
      <c r="F43" s="32">
        <v>152775</v>
      </c>
      <c r="G43" s="29">
        <f t="shared" si="96"/>
        <v>763875</v>
      </c>
      <c r="H43" s="32"/>
      <c r="I43" s="32">
        <v>152775</v>
      </c>
      <c r="J43" s="29">
        <f t="shared" si="97"/>
        <v>152775</v>
      </c>
      <c r="K43" s="32"/>
      <c r="L43" s="32"/>
      <c r="M43" s="29">
        <f t="shared" si="98"/>
        <v>0</v>
      </c>
      <c r="N43" s="102"/>
      <c r="O43" s="102"/>
      <c r="P43" s="29">
        <f t="shared" si="99"/>
        <v>0</v>
      </c>
      <c r="Q43" s="34">
        <f t="shared" si="100"/>
        <v>0</v>
      </c>
      <c r="R43" s="34">
        <f t="shared" si="101"/>
        <v>152775</v>
      </c>
      <c r="S43" s="33">
        <f t="shared" si="102"/>
        <v>152775</v>
      </c>
      <c r="T43" s="61">
        <f t="shared" si="103"/>
        <v>0</v>
      </c>
      <c r="U43" s="61">
        <f t="shared" si="104"/>
        <v>0</v>
      </c>
      <c r="V43" s="61">
        <f t="shared" si="105"/>
        <v>0</v>
      </c>
      <c r="W43" s="56">
        <f t="shared" si="106"/>
        <v>0</v>
      </c>
    </row>
    <row r="44" spans="1:23" ht="13.5" thickTop="1" x14ac:dyDescent="0.2">
      <c r="B44" s="40"/>
      <c r="C44" s="41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92"/>
      <c r="O44" s="92"/>
      <c r="P44" s="43"/>
      <c r="Q44" s="43"/>
      <c r="R44" s="43"/>
      <c r="S44" s="43"/>
      <c r="T44" s="44"/>
      <c r="U44" s="44"/>
      <c r="V44" s="44"/>
      <c r="W44" s="45"/>
    </row>
    <row r="45" spans="1:23" ht="8.1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93"/>
      <c r="O45" s="93"/>
      <c r="P45" s="46"/>
      <c r="Q45" s="97"/>
      <c r="R45" s="97"/>
      <c r="S45" s="97"/>
      <c r="T45" s="46"/>
      <c r="U45" s="46"/>
      <c r="V45" s="46"/>
      <c r="W45" s="46"/>
    </row>
    <row r="46" spans="1:23" x14ac:dyDescent="0.2">
      <c r="B46" s="65"/>
    </row>
    <row r="47" spans="1:23" ht="18" x14ac:dyDescent="0.2">
      <c r="C47" s="113"/>
    </row>
  </sheetData>
  <mergeCells count="10">
    <mergeCell ref="B5:D5"/>
    <mergeCell ref="B1:W1"/>
    <mergeCell ref="B2:W2"/>
    <mergeCell ref="B4:D4"/>
    <mergeCell ref="E4:G4"/>
    <mergeCell ref="H4:J4"/>
    <mergeCell ref="K4:M4"/>
    <mergeCell ref="N4:P4"/>
    <mergeCell ref="Q4:S4"/>
    <mergeCell ref="T4:W4"/>
  </mergeCells>
  <printOptions horizontalCentered="1"/>
  <pageMargins left="0.39370078740157483" right="0.19685039370078741" top="0.39370078740157483" bottom="0.39370078740157483" header="0.19685039370078741" footer="0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AVANCE_FINANCIERO_2016</vt:lpstr>
      <vt:lpstr>AVANCE_FINANCIERO_2016!Print_Area</vt:lpstr>
      <vt:lpstr>AVANCE_FINANCIERO_2016!Print_Titles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PABLO CORTES TORRES</dc:creator>
  <cp:lastModifiedBy>Ninguno</cp:lastModifiedBy>
  <cp:lastPrinted>2016-05-27T14:10:34Z</cp:lastPrinted>
  <dcterms:created xsi:type="dcterms:W3CDTF">2015-01-14T16:11:23Z</dcterms:created>
  <dcterms:modified xsi:type="dcterms:W3CDTF">2016-05-27T14:11:36Z</dcterms:modified>
</cp:coreProperties>
</file>